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defaultThemeVersion="124226"/>
  <xr:revisionPtr revIDLastSave="0" documentId="13_ncr:1_{07B8427D-EA50-4BA6-9A64-6F77424C1A4C}" xr6:coauthVersionLast="47" xr6:coauthVersionMax="47" xr10:uidLastSave="{00000000-0000-0000-0000-000000000000}"/>
  <bookViews>
    <workbookView xWindow="-120" yWindow="-120" windowWidth="29040" windowHeight="15840" tabRatio="710" activeTab="1" xr2:uid="{00000000-000D-0000-FFFF-FFFF00000000}"/>
  </bookViews>
  <sheets>
    <sheet name="переходящие на 2022 года" sheetId="3" r:id="rId1"/>
    <sheet name="2022 год" sheetId="14" r:id="rId2"/>
    <sheet name="2023 год" sheetId="12" r:id="rId3"/>
    <sheet name="1416" sheetId="6" r:id="rId4"/>
    <sheet name="1512 вич" sheetId="7" r:id="rId5"/>
    <sheet name="1512 туб" sheetId="8" r:id="rId6"/>
    <sheet name="1688" sheetId="9" r:id="rId7"/>
    <sheet name="545" sheetId="13" r:id="rId8"/>
    <sheet name="69-р" sheetId="11" r:id="rId9"/>
    <sheet name="2635-р" sheetId="16" r:id="rId10"/>
    <sheet name="3143-р" sheetId="18" r:id="rId11"/>
  </sheets>
  <definedNames>
    <definedName name="_xlnm._FilterDatabase" localSheetId="3" hidden="1">'1416'!$A$1:$AH$263</definedName>
    <definedName name="_xlnm._FilterDatabase" localSheetId="4" hidden="1">'1512 вич'!$A$1:$CE$127</definedName>
    <definedName name="_xlnm._FilterDatabase" localSheetId="5" hidden="1">'1512 туб'!$A$1:$CE$51</definedName>
    <definedName name="_xlnm._FilterDatabase" localSheetId="6" hidden="1">'1688'!$A$1:$CH$47</definedName>
    <definedName name="_xlnm._FilterDatabase" localSheetId="1" hidden="1">'2022 год'!$A$1:$AK$412</definedName>
    <definedName name="_xlnm._FilterDatabase" localSheetId="2" hidden="1">'2023 год'!$A$2:$AF$162</definedName>
    <definedName name="_xlnm._FilterDatabase" localSheetId="9" hidden="1">'2635-р'!$A$1:$CL$3</definedName>
    <definedName name="_xlnm._FilterDatabase" localSheetId="10" hidden="1">'3143-р'!$A$1:$CK$3</definedName>
    <definedName name="_xlnm._FilterDatabase" localSheetId="7" hidden="1">'545'!$A$1:$AK$1</definedName>
    <definedName name="_xlnm._FilterDatabase" localSheetId="8" hidden="1">'69-р'!$A$1:$AK$24</definedName>
    <definedName name="_xlnm._FilterDatabase" localSheetId="0" hidden="1">'переходящие на 2022 года'!$A$2:$AJ$137</definedName>
    <definedName name="_xlnm.Print_Area" localSheetId="1">'2022 год'!$A$1:$AK$383</definedName>
    <definedName name="_xlnm.Print_Area" localSheetId="0">'переходящие на 2022 года'!$A$1:$AJ$157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62" i="13" l="1"/>
  <c r="AE162" i="13" s="1"/>
  <c r="AF162" i="13" s="1"/>
  <c r="Y162" i="13"/>
  <c r="X162" i="13"/>
  <c r="AA412" i="14"/>
  <c r="U412" i="14" s="1"/>
  <c r="X412" i="14" s="1"/>
  <c r="K412" i="14"/>
  <c r="AA411" i="14"/>
  <c r="AE411" i="14" s="1"/>
  <c r="AF411" i="14" s="1"/>
  <c r="K411" i="14"/>
  <c r="AA410" i="14"/>
  <c r="AE410" i="14" s="1"/>
  <c r="AF410" i="14" s="1"/>
  <c r="K410" i="14"/>
  <c r="AA409" i="14"/>
  <c r="K409" i="14"/>
  <c r="AA408" i="14"/>
  <c r="U408" i="14" s="1"/>
  <c r="X408" i="14" s="1"/>
  <c r="K408" i="14"/>
  <c r="AA407" i="14"/>
  <c r="AE407" i="14" s="1"/>
  <c r="AF407" i="14" s="1"/>
  <c r="K407" i="14"/>
  <c r="AA406" i="14"/>
  <c r="AE406" i="14" s="1"/>
  <c r="AF406" i="14" s="1"/>
  <c r="K406" i="14"/>
  <c r="AA405" i="14"/>
  <c r="K405" i="14"/>
  <c r="AA404" i="14"/>
  <c r="U404" i="14" s="1"/>
  <c r="X404" i="14" s="1"/>
  <c r="K404" i="14"/>
  <c r="AA403" i="14"/>
  <c r="AE403" i="14" s="1"/>
  <c r="AF403" i="14" s="1"/>
  <c r="K403" i="14"/>
  <c r="AA402" i="14"/>
  <c r="AE402" i="14" s="1"/>
  <c r="AF402" i="14" s="1"/>
  <c r="K402" i="14"/>
  <c r="AA401" i="14"/>
  <c r="K401" i="14"/>
  <c r="AA400" i="14"/>
  <c r="U400" i="14" s="1"/>
  <c r="X400" i="14" s="1"/>
  <c r="K400" i="14"/>
  <c r="AA399" i="14"/>
  <c r="AE399" i="14" s="1"/>
  <c r="AF399" i="14" s="1"/>
  <c r="K399" i="14"/>
  <c r="AA398" i="14"/>
  <c r="AE398" i="14" s="1"/>
  <c r="AF398" i="14" s="1"/>
  <c r="K398" i="14"/>
  <c r="AA397" i="14"/>
  <c r="K397" i="14"/>
  <c r="AA396" i="14"/>
  <c r="U396" i="14" s="1"/>
  <c r="X396" i="14" s="1"/>
  <c r="K396" i="14"/>
  <c r="AA395" i="14"/>
  <c r="AE395" i="14" s="1"/>
  <c r="AF395" i="14" s="1"/>
  <c r="K395" i="14"/>
  <c r="AA394" i="14"/>
  <c r="AE394" i="14" s="1"/>
  <c r="AF394" i="14" s="1"/>
  <c r="K394" i="14"/>
  <c r="AA393" i="14"/>
  <c r="K393" i="14"/>
  <c r="AA392" i="14"/>
  <c r="U392" i="14" s="1"/>
  <c r="X392" i="14" s="1"/>
  <c r="K392" i="14"/>
  <c r="AA391" i="14"/>
  <c r="AE391" i="14" s="1"/>
  <c r="AF391" i="14" s="1"/>
  <c r="K391" i="14"/>
  <c r="AA390" i="14"/>
  <c r="AE390" i="14" s="1"/>
  <c r="AF390" i="14" s="1"/>
  <c r="K390" i="14"/>
  <c r="AA389" i="14"/>
  <c r="K389" i="14"/>
  <c r="AA388" i="14"/>
  <c r="U388" i="14" s="1"/>
  <c r="X388" i="14" s="1"/>
  <c r="K388" i="14"/>
  <c r="AA387" i="14"/>
  <c r="AE387" i="14" s="1"/>
  <c r="AF387" i="14" s="1"/>
  <c r="K387" i="14"/>
  <c r="AA386" i="14"/>
  <c r="AE386" i="14" s="1"/>
  <c r="AF386" i="14" s="1"/>
  <c r="K386" i="14"/>
  <c r="AA385" i="14"/>
  <c r="AE385" i="14" s="1"/>
  <c r="AF385" i="14" s="1"/>
  <c r="K385" i="14"/>
  <c r="AA384" i="14"/>
  <c r="U384" i="14" s="1"/>
  <c r="X384" i="14" s="1"/>
  <c r="K384" i="14"/>
  <c r="AA383" i="14"/>
  <c r="AE383" i="14" s="1"/>
  <c r="AF383" i="14" s="1"/>
  <c r="K383" i="14"/>
  <c r="AA382" i="14"/>
  <c r="AE382" i="14" s="1"/>
  <c r="AF382" i="14" s="1"/>
  <c r="AA381" i="14"/>
  <c r="AA380" i="14"/>
  <c r="U380" i="14" s="1"/>
  <c r="V380" i="14" s="1"/>
  <c r="M380" i="14"/>
  <c r="AD379" i="14"/>
  <c r="AA379" i="14" s="1"/>
  <c r="U379" i="14" s="1"/>
  <c r="K379" i="14"/>
  <c r="AD378" i="14"/>
  <c r="K378" i="14"/>
  <c r="AA377" i="14"/>
  <c r="U377" i="14" s="1"/>
  <c r="K377" i="14"/>
  <c r="AA376" i="14"/>
  <c r="AE376" i="14" s="1"/>
  <c r="AF376" i="14" s="1"/>
  <c r="K376" i="14"/>
  <c r="M376" i="14" s="1"/>
  <c r="AA375" i="14"/>
  <c r="AE375" i="14" s="1"/>
  <c r="AF375" i="14" s="1"/>
  <c r="K375" i="14"/>
  <c r="AA374" i="14"/>
  <c r="U374" i="14" s="1"/>
  <c r="V374" i="14" s="1"/>
  <c r="K374" i="14"/>
  <c r="AA373" i="14"/>
  <c r="U373" i="14" s="1"/>
  <c r="V373" i="14" s="1"/>
  <c r="K373" i="14"/>
  <c r="L373" i="14" s="1"/>
  <c r="AA372" i="14"/>
  <c r="U372" i="14" s="1"/>
  <c r="K372" i="14"/>
  <c r="AA371" i="14"/>
  <c r="AE371" i="14" s="1"/>
  <c r="AF371" i="14" s="1"/>
  <c r="K371" i="14"/>
  <c r="AA370" i="14"/>
  <c r="AE370" i="14" s="1"/>
  <c r="AF370" i="14" s="1"/>
  <c r="K370" i="14"/>
  <c r="L370" i="14" s="1"/>
  <c r="AA369" i="14"/>
  <c r="AE369" i="14" s="1"/>
  <c r="AF369" i="14" s="1"/>
  <c r="K369" i="14"/>
  <c r="AA368" i="14"/>
  <c r="AE368" i="14" s="1"/>
  <c r="AF368" i="14" s="1"/>
  <c r="K368" i="14"/>
  <c r="L368" i="14" s="1"/>
  <c r="AA367" i="14"/>
  <c r="AE367" i="14" s="1"/>
  <c r="AF367" i="14" s="1"/>
  <c r="K367" i="14"/>
  <c r="AA366" i="14"/>
  <c r="AE366" i="14" s="1"/>
  <c r="AF366" i="14" s="1"/>
  <c r="K366" i="14"/>
  <c r="AA365" i="14"/>
  <c r="AE365" i="14" s="1"/>
  <c r="AF365" i="14" s="1"/>
  <c r="K365" i="14"/>
  <c r="AA364" i="14"/>
  <c r="AE364" i="14" s="1"/>
  <c r="AF364" i="14" s="1"/>
  <c r="K364" i="14"/>
  <c r="AA363" i="14"/>
  <c r="U363" i="14" s="1"/>
  <c r="K363" i="14"/>
  <c r="L363" i="14" s="1"/>
  <c r="AA362" i="14"/>
  <c r="AE362" i="14" s="1"/>
  <c r="AF362" i="14" s="1"/>
  <c r="K362" i="14"/>
  <c r="L362" i="14" s="1"/>
  <c r="AA361" i="14"/>
  <c r="AE361" i="14" s="1"/>
  <c r="AF361" i="14" s="1"/>
  <c r="K361" i="14"/>
  <c r="L361" i="14" s="1"/>
  <c r="AA360" i="14"/>
  <c r="U360" i="14" s="1"/>
  <c r="K360" i="14"/>
  <c r="M360" i="14" s="1"/>
  <c r="AA359" i="14"/>
  <c r="U359" i="14" s="1"/>
  <c r="K359" i="14"/>
  <c r="M359" i="14" s="1"/>
  <c r="AA358" i="14"/>
  <c r="AE358" i="14" s="1"/>
  <c r="AF358" i="14" s="1"/>
  <c r="K358" i="14"/>
  <c r="M358" i="14" s="1"/>
  <c r="AA357" i="14"/>
  <c r="U357" i="14" s="1"/>
  <c r="K357" i="14"/>
  <c r="M357" i="14" s="1"/>
  <c r="AA356" i="14"/>
  <c r="U356" i="14" s="1"/>
  <c r="K356" i="14"/>
  <c r="L356" i="14" s="1"/>
  <c r="AA355" i="14"/>
  <c r="AE355" i="14" s="1"/>
  <c r="AF355" i="14" s="1"/>
  <c r="K355" i="14"/>
  <c r="M355" i="14" s="1"/>
  <c r="AA354" i="14"/>
  <c r="AE354" i="14" s="1"/>
  <c r="AF354" i="14" s="1"/>
  <c r="K354" i="14"/>
  <c r="M354" i="14" s="1"/>
  <c r="AA353" i="14"/>
  <c r="AE353" i="14" s="1"/>
  <c r="AF353" i="14" s="1"/>
  <c r="K353" i="14"/>
  <c r="M353" i="14" s="1"/>
  <c r="AA352" i="14"/>
  <c r="U352" i="14" s="1"/>
  <c r="K352" i="14"/>
  <c r="M352" i="14" s="1"/>
  <c r="AA351" i="14"/>
  <c r="U351" i="14" s="1"/>
  <c r="K351" i="14"/>
  <c r="M351" i="14" s="1"/>
  <c r="AA350" i="14"/>
  <c r="AE350" i="14" s="1"/>
  <c r="AF350" i="14" s="1"/>
  <c r="K350" i="14"/>
  <c r="AE349" i="14"/>
  <c r="AF349" i="14" s="1"/>
  <c r="U349" i="14"/>
  <c r="K349" i="14"/>
  <c r="M349" i="14" s="1"/>
  <c r="AE348" i="14"/>
  <c r="AF348" i="14" s="1"/>
  <c r="U348" i="14"/>
  <c r="K348" i="14"/>
  <c r="M348" i="14" s="1"/>
  <c r="AE347" i="14"/>
  <c r="AF347" i="14" s="1"/>
  <c r="U347" i="14"/>
  <c r="K347" i="14"/>
  <c r="AE346" i="14"/>
  <c r="AF346" i="14" s="1"/>
  <c r="U346" i="14"/>
  <c r="K346" i="14"/>
  <c r="M346" i="14" s="1"/>
  <c r="AA345" i="14"/>
  <c r="AE345" i="14" s="1"/>
  <c r="AF345" i="14" s="1"/>
  <c r="K345" i="14"/>
  <c r="M345" i="14" s="1"/>
  <c r="AA344" i="14"/>
  <c r="AE344" i="14" s="1"/>
  <c r="AF344" i="14" s="1"/>
  <c r="K344" i="14"/>
  <c r="AA343" i="14"/>
  <c r="AE343" i="14" s="1"/>
  <c r="AF343" i="14" s="1"/>
  <c r="K343" i="14"/>
  <c r="M343" i="14" s="1"/>
  <c r="AA342" i="14"/>
  <c r="U342" i="14" s="1"/>
  <c r="K342" i="14"/>
  <c r="AA341" i="14"/>
  <c r="AE341" i="14" s="1"/>
  <c r="AF341" i="14" s="1"/>
  <c r="M341" i="14"/>
  <c r="L341" i="14"/>
  <c r="AA340" i="14"/>
  <c r="U340" i="14" s="1"/>
  <c r="K340" i="14"/>
  <c r="AA339" i="14"/>
  <c r="AE339" i="14" s="1"/>
  <c r="AF339" i="14" s="1"/>
  <c r="K339" i="14"/>
  <c r="AA338" i="14"/>
  <c r="AE338" i="14" s="1"/>
  <c r="AF338" i="14" s="1"/>
  <c r="K338" i="14"/>
  <c r="AA337" i="14"/>
  <c r="U337" i="14" s="1"/>
  <c r="K337" i="14"/>
  <c r="AE336" i="14"/>
  <c r="AF336" i="14" s="1"/>
  <c r="U336" i="14"/>
  <c r="K336" i="14"/>
  <c r="AE335" i="14"/>
  <c r="AF335" i="14" s="1"/>
  <c r="U335" i="14"/>
  <c r="M335" i="14"/>
  <c r="L335" i="14"/>
  <c r="AA334" i="14"/>
  <c r="U334" i="14" s="1"/>
  <c r="K334" i="14"/>
  <c r="AE333" i="14"/>
  <c r="AF333" i="14" s="1"/>
  <c r="U333" i="14"/>
  <c r="K333" i="14"/>
  <c r="AA332" i="14"/>
  <c r="AE332" i="14" s="1"/>
  <c r="AF332" i="14" s="1"/>
  <c r="K332" i="14"/>
  <c r="AE331" i="14"/>
  <c r="AF331" i="14" s="1"/>
  <c r="U331" i="14"/>
  <c r="X331" i="14" s="1"/>
  <c r="K331" i="14"/>
  <c r="M331" i="14" s="1"/>
  <c r="AA330" i="14"/>
  <c r="AE330" i="14" s="1"/>
  <c r="AF330" i="14" s="1"/>
  <c r="K330" i="14"/>
  <c r="AE329" i="14"/>
  <c r="AF329" i="14" s="1"/>
  <c r="U329" i="14"/>
  <c r="K329" i="14"/>
  <c r="M329" i="14" s="1"/>
  <c r="AE328" i="14"/>
  <c r="AF328" i="14" s="1"/>
  <c r="U328" i="14"/>
  <c r="K328" i="14"/>
  <c r="AE327" i="14"/>
  <c r="AF327" i="14" s="1"/>
  <c r="U327" i="14"/>
  <c r="K327" i="14"/>
  <c r="M327" i="14" s="1"/>
  <c r="AA326" i="14"/>
  <c r="AE326" i="14" s="1"/>
  <c r="AF326" i="14" s="1"/>
  <c r="K326" i="14"/>
  <c r="L326" i="14" s="1"/>
  <c r="AA325" i="14"/>
  <c r="U325" i="14" s="1"/>
  <c r="K325" i="14"/>
  <c r="AA324" i="14"/>
  <c r="U324" i="14" s="1"/>
  <c r="K324" i="14"/>
  <c r="AA323" i="14"/>
  <c r="K323" i="14"/>
  <c r="AA322" i="14"/>
  <c r="U322" i="14" s="1"/>
  <c r="K322" i="14"/>
  <c r="AA321" i="14"/>
  <c r="K321" i="14"/>
  <c r="M321" i="14" s="1"/>
  <c r="AA320" i="14"/>
  <c r="U320" i="14" s="1"/>
  <c r="K320" i="14"/>
  <c r="AA319" i="14"/>
  <c r="U319" i="14" s="1"/>
  <c r="K319" i="14"/>
  <c r="AA318" i="14"/>
  <c r="U318" i="14" s="1"/>
  <c r="X318" i="14" s="1"/>
  <c r="M318" i="14"/>
  <c r="L318" i="14"/>
  <c r="AA317" i="14"/>
  <c r="AE317" i="14" s="1"/>
  <c r="AF317" i="14" s="1"/>
  <c r="K317" i="14"/>
  <c r="AA316" i="14"/>
  <c r="AE316" i="14" s="1"/>
  <c r="AF316" i="14" s="1"/>
  <c r="K316" i="14"/>
  <c r="AA315" i="14"/>
  <c r="AE315" i="14" s="1"/>
  <c r="AF315" i="14" s="1"/>
  <c r="K315" i="14"/>
  <c r="AA314" i="14"/>
  <c r="U314" i="14" s="1"/>
  <c r="X314" i="14" s="1"/>
  <c r="K314" i="14"/>
  <c r="L314" i="14" s="1"/>
  <c r="AA313" i="14"/>
  <c r="AE313" i="14" s="1"/>
  <c r="AF313" i="14" s="1"/>
  <c r="K313" i="14"/>
  <c r="L313" i="14" s="1"/>
  <c r="AA312" i="14"/>
  <c r="U312" i="14" s="1"/>
  <c r="K312" i="14"/>
  <c r="AA311" i="14"/>
  <c r="U311" i="14" s="1"/>
  <c r="K311" i="14"/>
  <c r="AA310" i="14"/>
  <c r="AE310" i="14" s="1"/>
  <c r="AF310" i="14" s="1"/>
  <c r="K310" i="14"/>
  <c r="AA309" i="14"/>
  <c r="AE309" i="14" s="1"/>
  <c r="AF309" i="14" s="1"/>
  <c r="K309" i="14"/>
  <c r="M309" i="14" s="1"/>
  <c r="AA308" i="14"/>
  <c r="U308" i="14" s="1"/>
  <c r="K308" i="14"/>
  <c r="L308" i="14" s="1"/>
  <c r="AA307" i="14"/>
  <c r="U307" i="14" s="1"/>
  <c r="K307" i="14"/>
  <c r="L307" i="14" s="1"/>
  <c r="AA306" i="14"/>
  <c r="AE306" i="14" s="1"/>
  <c r="AF306" i="14" s="1"/>
  <c r="K306" i="14"/>
  <c r="L306" i="14" s="1"/>
  <c r="AA305" i="14"/>
  <c r="AE305" i="14" s="1"/>
  <c r="AF305" i="14" s="1"/>
  <c r="K305" i="14"/>
  <c r="L305" i="14" s="1"/>
  <c r="AA304" i="14"/>
  <c r="U304" i="14" s="1"/>
  <c r="K304" i="14"/>
  <c r="L304" i="14" s="1"/>
  <c r="AA303" i="14"/>
  <c r="AE303" i="14" s="1"/>
  <c r="AF303" i="14" s="1"/>
  <c r="K303" i="14"/>
  <c r="AA302" i="14"/>
  <c r="AE302" i="14" s="1"/>
  <c r="AF302" i="14" s="1"/>
  <c r="K302" i="14"/>
  <c r="L302" i="14" s="1"/>
  <c r="AA301" i="14"/>
  <c r="AE301" i="14" s="1"/>
  <c r="AF301" i="14" s="1"/>
  <c r="K301" i="14"/>
  <c r="AA300" i="14"/>
  <c r="AE300" i="14" s="1"/>
  <c r="AF300" i="14" s="1"/>
  <c r="K300" i="14"/>
  <c r="M300" i="14" s="1"/>
  <c r="AA299" i="14"/>
  <c r="U299" i="14" s="1"/>
  <c r="K299" i="14"/>
  <c r="AA298" i="14"/>
  <c r="U298" i="14" s="1"/>
  <c r="K298" i="14"/>
  <c r="M298" i="14" s="1"/>
  <c r="AA297" i="14"/>
  <c r="AE297" i="14" s="1"/>
  <c r="AF297" i="14" s="1"/>
  <c r="K297" i="14"/>
  <c r="L297" i="14" s="1"/>
  <c r="AA296" i="14"/>
  <c r="AE296" i="14" s="1"/>
  <c r="AF296" i="14" s="1"/>
  <c r="K296" i="14"/>
  <c r="AA295" i="14"/>
  <c r="AE295" i="14" s="1"/>
  <c r="AF295" i="14" s="1"/>
  <c r="K295" i="14"/>
  <c r="AA294" i="14"/>
  <c r="AE294" i="14" s="1"/>
  <c r="AF294" i="14" s="1"/>
  <c r="K294" i="14"/>
  <c r="AA293" i="14"/>
  <c r="AE293" i="14" s="1"/>
  <c r="AF293" i="14" s="1"/>
  <c r="K293" i="14"/>
  <c r="L293" i="14" s="1"/>
  <c r="AA292" i="14"/>
  <c r="AE292" i="14" s="1"/>
  <c r="AF292" i="14" s="1"/>
  <c r="K292" i="14"/>
  <c r="AA291" i="14"/>
  <c r="AE291" i="14" s="1"/>
  <c r="AF291" i="14" s="1"/>
  <c r="K291" i="14"/>
  <c r="AA290" i="14"/>
  <c r="AE290" i="14" s="1"/>
  <c r="AF290" i="14" s="1"/>
  <c r="K290" i="14"/>
  <c r="M290" i="14" s="1"/>
  <c r="AA289" i="14"/>
  <c r="U289" i="14" s="1"/>
  <c r="X289" i="14" s="1"/>
  <c r="K289" i="14"/>
  <c r="L289" i="14" s="1"/>
  <c r="V288" i="14"/>
  <c r="W288" i="14" s="1"/>
  <c r="Y288" i="14" s="1"/>
  <c r="M288" i="14"/>
  <c r="AA287" i="14"/>
  <c r="AE287" i="14" s="1"/>
  <c r="AF287" i="14" s="1"/>
  <c r="K287" i="14"/>
  <c r="AA286" i="14"/>
  <c r="AE286" i="14" s="1"/>
  <c r="AF286" i="14" s="1"/>
  <c r="K286" i="14"/>
  <c r="AF285" i="14"/>
  <c r="AA285" i="14"/>
  <c r="U285" i="14" s="1"/>
  <c r="K285" i="14"/>
  <c r="AA284" i="14"/>
  <c r="AE284" i="14" s="1"/>
  <c r="AF284" i="14" s="1"/>
  <c r="K284" i="14"/>
  <c r="AA283" i="14"/>
  <c r="AE283" i="14" s="1"/>
  <c r="AF283" i="14" s="1"/>
  <c r="K283" i="14"/>
  <c r="AA282" i="14"/>
  <c r="AE282" i="14" s="1"/>
  <c r="AF282" i="14" s="1"/>
  <c r="K282" i="14"/>
  <c r="AA281" i="14"/>
  <c r="U281" i="14" s="1"/>
  <c r="K281" i="14"/>
  <c r="AA280" i="14"/>
  <c r="U280" i="14" s="1"/>
  <c r="K280" i="14"/>
  <c r="L280" i="14" s="1"/>
  <c r="V279" i="14"/>
  <c r="W279" i="14" s="1"/>
  <c r="Y279" i="14" s="1"/>
  <c r="M279" i="14"/>
  <c r="AA278" i="14"/>
  <c r="AE278" i="14" s="1"/>
  <c r="AF278" i="14" s="1"/>
  <c r="K278" i="14"/>
  <c r="AA277" i="14"/>
  <c r="U277" i="14" s="1"/>
  <c r="K277" i="14"/>
  <c r="AA276" i="14"/>
  <c r="AE276" i="14" s="1"/>
  <c r="AF276" i="14" s="1"/>
  <c r="K276" i="14"/>
  <c r="V275" i="14"/>
  <c r="W275" i="14" s="1"/>
  <c r="Y275" i="14" s="1"/>
  <c r="M275" i="14"/>
  <c r="V274" i="14"/>
  <c r="W274" i="14" s="1"/>
  <c r="Y274" i="14" s="1"/>
  <c r="M274" i="14"/>
  <c r="AA273" i="14"/>
  <c r="U273" i="14" s="1"/>
  <c r="K273" i="14"/>
  <c r="AA272" i="14"/>
  <c r="AE272" i="14" s="1"/>
  <c r="AF272" i="14" s="1"/>
  <c r="K272" i="14"/>
  <c r="L272" i="14" s="1"/>
  <c r="AA271" i="14"/>
  <c r="AE271" i="14" s="1"/>
  <c r="AF271" i="14" s="1"/>
  <c r="K271" i="14"/>
  <c r="L271" i="14" s="1"/>
  <c r="AA270" i="14"/>
  <c r="AE270" i="14" s="1"/>
  <c r="AF270" i="14" s="1"/>
  <c r="K270" i="14"/>
  <c r="L270" i="14" s="1"/>
  <c r="AA269" i="14"/>
  <c r="U269" i="14" s="1"/>
  <c r="K269" i="14"/>
  <c r="AA268" i="14"/>
  <c r="U268" i="14" s="1"/>
  <c r="K268" i="14"/>
  <c r="AA267" i="14"/>
  <c r="AE267" i="14" s="1"/>
  <c r="AF267" i="14" s="1"/>
  <c r="M267" i="14"/>
  <c r="L267" i="14"/>
  <c r="AA266" i="14"/>
  <c r="AE266" i="14" s="1"/>
  <c r="AF266" i="14" s="1"/>
  <c r="K266" i="14"/>
  <c r="L266" i="14" s="1"/>
  <c r="AA265" i="14"/>
  <c r="AE265" i="14" s="1"/>
  <c r="AF265" i="14" s="1"/>
  <c r="K265" i="14"/>
  <c r="AA264" i="14"/>
  <c r="U264" i="14" s="1"/>
  <c r="K264" i="14"/>
  <c r="AA263" i="14"/>
  <c r="AE263" i="14" s="1"/>
  <c r="AF263" i="14" s="1"/>
  <c r="K263" i="14"/>
  <c r="L263" i="14" s="1"/>
  <c r="AA262" i="14"/>
  <c r="U262" i="14" s="1"/>
  <c r="K262" i="14"/>
  <c r="M262" i="14" s="1"/>
  <c r="AF261" i="14"/>
  <c r="AA261" i="14"/>
  <c r="U261" i="14" s="1"/>
  <c r="K261" i="14"/>
  <c r="M261" i="14" s="1"/>
  <c r="AA260" i="14"/>
  <c r="U260" i="14" s="1"/>
  <c r="K260" i="14"/>
  <c r="AA259" i="14"/>
  <c r="AE259" i="14" s="1"/>
  <c r="AF259" i="14" s="1"/>
  <c r="K259" i="14"/>
  <c r="L259" i="14" s="1"/>
  <c r="V258" i="14"/>
  <c r="W258" i="14" s="1"/>
  <c r="Y258" i="14" s="1"/>
  <c r="M258" i="14"/>
  <c r="AA257" i="14"/>
  <c r="AE257" i="14" s="1"/>
  <c r="AF257" i="14" s="1"/>
  <c r="K257" i="14"/>
  <c r="AA256" i="14"/>
  <c r="U256" i="14" s="1"/>
  <c r="K256" i="14"/>
  <c r="AA255" i="14"/>
  <c r="AE255" i="14" s="1"/>
  <c r="AF255" i="14" s="1"/>
  <c r="K255" i="14"/>
  <c r="AA254" i="14"/>
  <c r="U254" i="14" s="1"/>
  <c r="K254" i="14"/>
  <c r="AA253" i="14"/>
  <c r="K253" i="14"/>
  <c r="M253" i="14" s="1"/>
  <c r="AA252" i="14"/>
  <c r="AE252" i="14" s="1"/>
  <c r="AF252" i="14" s="1"/>
  <c r="K252" i="14"/>
  <c r="AA251" i="14"/>
  <c r="AE251" i="14" s="1"/>
  <c r="AF251" i="14" s="1"/>
  <c r="K251" i="14"/>
  <c r="L251" i="14" s="1"/>
  <c r="AA250" i="14"/>
  <c r="AE250" i="14" s="1"/>
  <c r="AF250" i="14" s="1"/>
  <c r="K250" i="14"/>
  <c r="M250" i="14" s="1"/>
  <c r="AA249" i="14"/>
  <c r="U249" i="14" s="1"/>
  <c r="K249" i="14"/>
  <c r="V248" i="14"/>
  <c r="W248" i="14" s="1"/>
  <c r="Y248" i="14" s="1"/>
  <c r="M248" i="14"/>
  <c r="AF247" i="14"/>
  <c r="AA247" i="14"/>
  <c r="U247" i="14" s="1"/>
  <c r="K247" i="14"/>
  <c r="AA246" i="14"/>
  <c r="U246" i="14" s="1"/>
  <c r="V246" i="14" s="1"/>
  <c r="M246" i="14"/>
  <c r="K246" i="14"/>
  <c r="L246" i="14" s="1"/>
  <c r="AA245" i="14"/>
  <c r="K245" i="14"/>
  <c r="V244" i="14"/>
  <c r="W244" i="14" s="1"/>
  <c r="Y244" i="14" s="1"/>
  <c r="M244" i="14"/>
  <c r="AA243" i="14"/>
  <c r="U243" i="14" s="1"/>
  <c r="K243" i="14"/>
  <c r="AF242" i="14"/>
  <c r="AA242" i="14"/>
  <c r="U242" i="14" s="1"/>
  <c r="K242" i="14"/>
  <c r="M242" i="14" s="1"/>
  <c r="V241" i="14"/>
  <c r="W241" i="14" s="1"/>
  <c r="Y241" i="14" s="1"/>
  <c r="M241" i="14"/>
  <c r="AA240" i="14"/>
  <c r="AE240" i="14" s="1"/>
  <c r="AF240" i="14" s="1"/>
  <c r="K240" i="14"/>
  <c r="M240" i="14" s="1"/>
  <c r="AA239" i="14"/>
  <c r="U239" i="14" s="1"/>
  <c r="K239" i="14"/>
  <c r="M239" i="14" s="1"/>
  <c r="AF238" i="14"/>
  <c r="AA238" i="14"/>
  <c r="U238" i="14" s="1"/>
  <c r="K238" i="14"/>
  <c r="V237" i="14"/>
  <c r="W237" i="14" s="1"/>
  <c r="Y237" i="14" s="1"/>
  <c r="M237" i="14"/>
  <c r="V236" i="14"/>
  <c r="W236" i="14" s="1"/>
  <c r="Y236" i="14" s="1"/>
  <c r="M236" i="14"/>
  <c r="V235" i="14"/>
  <c r="W235" i="14" s="1"/>
  <c r="Y235" i="14" s="1"/>
  <c r="M235" i="14"/>
  <c r="AF234" i="14"/>
  <c r="AA234" i="14"/>
  <c r="U234" i="14" s="1"/>
  <c r="K234" i="14"/>
  <c r="L234" i="14" s="1"/>
  <c r="V233" i="14"/>
  <c r="W233" i="14" s="1"/>
  <c r="Y233" i="14" s="1"/>
  <c r="M233" i="14"/>
  <c r="AA232" i="14"/>
  <c r="U232" i="14" s="1"/>
  <c r="K232" i="14"/>
  <c r="AA231" i="14"/>
  <c r="AE231" i="14" s="1"/>
  <c r="AF231" i="14" s="1"/>
  <c r="K231" i="14"/>
  <c r="L231" i="14" s="1"/>
  <c r="AA230" i="14"/>
  <c r="AE230" i="14" s="1"/>
  <c r="AF230" i="14" s="1"/>
  <c r="K230" i="14"/>
  <c r="V229" i="14"/>
  <c r="W229" i="14" s="1"/>
  <c r="Y229" i="14" s="1"/>
  <c r="M229" i="14"/>
  <c r="V228" i="14"/>
  <c r="W228" i="14" s="1"/>
  <c r="Y228" i="14" s="1"/>
  <c r="M228" i="14"/>
  <c r="V227" i="14"/>
  <c r="W227" i="14" s="1"/>
  <c r="Y227" i="14" s="1"/>
  <c r="M227" i="14"/>
  <c r="AA226" i="14"/>
  <c r="K226" i="14"/>
  <c r="AA225" i="14"/>
  <c r="AE225" i="14" s="1"/>
  <c r="AF225" i="14" s="1"/>
  <c r="K225" i="14"/>
  <c r="AA224" i="14"/>
  <c r="U224" i="14" s="1"/>
  <c r="K224" i="14"/>
  <c r="AA223" i="14"/>
  <c r="AE223" i="14" s="1"/>
  <c r="AF223" i="14" s="1"/>
  <c r="K223" i="14"/>
  <c r="L223" i="14" s="1"/>
  <c r="AA222" i="14"/>
  <c r="AE222" i="14" s="1"/>
  <c r="AF222" i="14" s="1"/>
  <c r="K222" i="14"/>
  <c r="V221" i="14"/>
  <c r="W221" i="14" s="1"/>
  <c r="Y221" i="14" s="1"/>
  <c r="M221" i="14"/>
  <c r="AA220" i="14"/>
  <c r="AE220" i="14" s="1"/>
  <c r="AF220" i="14" s="1"/>
  <c r="K220" i="14"/>
  <c r="AA219" i="14"/>
  <c r="AE219" i="14" s="1"/>
  <c r="AF219" i="14" s="1"/>
  <c r="K219" i="14"/>
  <c r="AA218" i="14"/>
  <c r="U218" i="14" s="1"/>
  <c r="X218" i="14" s="1"/>
  <c r="K218" i="14"/>
  <c r="AA217" i="14"/>
  <c r="U217" i="14" s="1"/>
  <c r="K217" i="14"/>
  <c r="AA216" i="14"/>
  <c r="AE216" i="14" s="1"/>
  <c r="AF216" i="14" s="1"/>
  <c r="M216" i="14"/>
  <c r="L216" i="14"/>
  <c r="AA215" i="14"/>
  <c r="U215" i="14" s="1"/>
  <c r="K215" i="14"/>
  <c r="AA214" i="14"/>
  <c r="U214" i="14" s="1"/>
  <c r="K214" i="14"/>
  <c r="AA213" i="14"/>
  <c r="AE213" i="14" s="1"/>
  <c r="AF213" i="14" s="1"/>
  <c r="K213" i="14"/>
  <c r="AA212" i="14"/>
  <c r="U212" i="14" s="1"/>
  <c r="K212" i="14"/>
  <c r="AA211" i="14"/>
  <c r="U211" i="14" s="1"/>
  <c r="K211" i="14"/>
  <c r="AA210" i="14"/>
  <c r="U210" i="14" s="1"/>
  <c r="K210" i="14"/>
  <c r="AA209" i="14"/>
  <c r="AE209" i="14" s="1"/>
  <c r="AF209" i="14" s="1"/>
  <c r="K209" i="14"/>
  <c r="V208" i="14"/>
  <c r="W208" i="14" s="1"/>
  <c r="Y208" i="14" s="1"/>
  <c r="M208" i="14"/>
  <c r="AA207" i="14"/>
  <c r="AE207" i="14" s="1"/>
  <c r="AF207" i="14" s="1"/>
  <c r="K207" i="14"/>
  <c r="AA206" i="14"/>
  <c r="U206" i="14" s="1"/>
  <c r="X206" i="14" s="1"/>
  <c r="K206" i="14"/>
  <c r="AA205" i="14"/>
  <c r="K205" i="14"/>
  <c r="V204" i="14"/>
  <c r="W204" i="14" s="1"/>
  <c r="Y204" i="14" s="1"/>
  <c r="M204" i="14"/>
  <c r="AA203" i="14"/>
  <c r="K203" i="14"/>
  <c r="AA202" i="14"/>
  <c r="U202" i="14" s="1"/>
  <c r="K202" i="14"/>
  <c r="AA201" i="14"/>
  <c r="U201" i="14" s="1"/>
  <c r="K201" i="14"/>
  <c r="AA200" i="14"/>
  <c r="AE200" i="14" s="1"/>
  <c r="AF200" i="14" s="1"/>
  <c r="K200" i="14"/>
  <c r="AA199" i="14"/>
  <c r="AE199" i="14" s="1"/>
  <c r="AF199" i="14" s="1"/>
  <c r="K199" i="14"/>
  <c r="AA198" i="14"/>
  <c r="U198" i="14" s="1"/>
  <c r="K198" i="14"/>
  <c r="M198" i="14" s="1"/>
  <c r="V197" i="14"/>
  <c r="W197" i="14" s="1"/>
  <c r="Y197" i="14" s="1"/>
  <c r="M197" i="14"/>
  <c r="AA196" i="14"/>
  <c r="U196" i="14" s="1"/>
  <c r="K196" i="14"/>
  <c r="AA195" i="14"/>
  <c r="U195" i="14" s="1"/>
  <c r="K195" i="14"/>
  <c r="M195" i="14" s="1"/>
  <c r="AA194" i="14"/>
  <c r="U194" i="14" s="1"/>
  <c r="K194" i="14"/>
  <c r="AA193" i="14"/>
  <c r="AE193" i="14" s="1"/>
  <c r="AF193" i="14" s="1"/>
  <c r="K193" i="14"/>
  <c r="AA192" i="14"/>
  <c r="U192" i="14" s="1"/>
  <c r="K192" i="14"/>
  <c r="AA191" i="14"/>
  <c r="K191" i="14"/>
  <c r="V190" i="14"/>
  <c r="W190" i="14" s="1"/>
  <c r="Y190" i="14" s="1"/>
  <c r="M190" i="14"/>
  <c r="V189" i="14"/>
  <c r="W189" i="14" s="1"/>
  <c r="Y189" i="14" s="1"/>
  <c r="M189" i="14"/>
  <c r="AF188" i="14"/>
  <c r="AA188" i="14"/>
  <c r="U188" i="14" s="1"/>
  <c r="K188" i="14"/>
  <c r="L188" i="14" s="1"/>
  <c r="AF187" i="14"/>
  <c r="AA187" i="14"/>
  <c r="U187" i="14" s="1"/>
  <c r="K187" i="14"/>
  <c r="AA186" i="14"/>
  <c r="U186" i="14" s="1"/>
  <c r="X186" i="14" s="1"/>
  <c r="K186" i="14"/>
  <c r="AA185" i="14"/>
  <c r="AE185" i="14" s="1"/>
  <c r="AF185" i="14" s="1"/>
  <c r="K185" i="14"/>
  <c r="V184" i="14"/>
  <c r="W184" i="14" s="1"/>
  <c r="Y184" i="14" s="1"/>
  <c r="M184" i="14"/>
  <c r="AA183" i="14"/>
  <c r="U183" i="14" s="1"/>
  <c r="X183" i="14" s="1"/>
  <c r="K183" i="14"/>
  <c r="V182" i="14"/>
  <c r="W182" i="14" s="1"/>
  <c r="Y182" i="14" s="1"/>
  <c r="M182" i="14"/>
  <c r="V181" i="14"/>
  <c r="W181" i="14" s="1"/>
  <c r="Y181" i="14" s="1"/>
  <c r="M181" i="14"/>
  <c r="V180" i="14"/>
  <c r="W180" i="14" s="1"/>
  <c r="Y180" i="14" s="1"/>
  <c r="M180" i="14"/>
  <c r="AA179" i="14"/>
  <c r="U179" i="14" s="1"/>
  <c r="X179" i="14" s="1"/>
  <c r="K179" i="14"/>
  <c r="AA178" i="14"/>
  <c r="AE178" i="14" s="1"/>
  <c r="AF178" i="14" s="1"/>
  <c r="K178" i="14"/>
  <c r="L178" i="14" s="1"/>
  <c r="AA177" i="14"/>
  <c r="AE177" i="14" s="1"/>
  <c r="AF177" i="14" s="1"/>
  <c r="K177" i="14"/>
  <c r="V176" i="14"/>
  <c r="W176" i="14" s="1"/>
  <c r="Y176" i="14" s="1"/>
  <c r="M176" i="14"/>
  <c r="V175" i="14"/>
  <c r="W175" i="14" s="1"/>
  <c r="Y175" i="14" s="1"/>
  <c r="M175" i="14"/>
  <c r="AA174" i="14"/>
  <c r="AE174" i="14" s="1"/>
  <c r="AF174" i="14" s="1"/>
  <c r="K174" i="14"/>
  <c r="L174" i="14" s="1"/>
  <c r="AA173" i="14"/>
  <c r="AE173" i="14" s="1"/>
  <c r="AF173" i="14" s="1"/>
  <c r="K173" i="14"/>
  <c r="AA172" i="14"/>
  <c r="K172" i="14"/>
  <c r="L172" i="14" s="1"/>
  <c r="AA171" i="14"/>
  <c r="AE171" i="14" s="1"/>
  <c r="AF171" i="14" s="1"/>
  <c r="K171" i="14"/>
  <c r="M171" i="14" s="1"/>
  <c r="AA170" i="14"/>
  <c r="AE170" i="14" s="1"/>
  <c r="AF170" i="14" s="1"/>
  <c r="K170" i="14"/>
  <c r="L170" i="14" s="1"/>
  <c r="AA169" i="14"/>
  <c r="U169" i="14" s="1"/>
  <c r="K169" i="14"/>
  <c r="M169" i="14" s="1"/>
  <c r="AA168" i="14"/>
  <c r="U168" i="14" s="1"/>
  <c r="K168" i="14"/>
  <c r="AA167" i="14"/>
  <c r="K167" i="14"/>
  <c r="M167" i="14" s="1"/>
  <c r="AA166" i="14"/>
  <c r="K166" i="14"/>
  <c r="M166" i="14" s="1"/>
  <c r="AA165" i="14"/>
  <c r="U165" i="14" s="1"/>
  <c r="K165" i="14"/>
  <c r="M165" i="14" s="1"/>
  <c r="AA164" i="14"/>
  <c r="U164" i="14" s="1"/>
  <c r="K164" i="14"/>
  <c r="L164" i="14" s="1"/>
  <c r="AA163" i="14"/>
  <c r="AE163" i="14" s="1"/>
  <c r="AF163" i="14" s="1"/>
  <c r="K163" i="14"/>
  <c r="M163" i="14" s="1"/>
  <c r="AF162" i="14"/>
  <c r="AA162" i="14"/>
  <c r="U162" i="14" s="1"/>
  <c r="K162" i="14"/>
  <c r="M162" i="14" s="1"/>
  <c r="AA161" i="14"/>
  <c r="AE161" i="14" s="1"/>
  <c r="AF161" i="14" s="1"/>
  <c r="K161" i="14"/>
  <c r="L161" i="14" s="1"/>
  <c r="AA160" i="14"/>
  <c r="K160" i="14"/>
  <c r="AA159" i="14"/>
  <c r="U159" i="14" s="1"/>
  <c r="K159" i="14"/>
  <c r="AA158" i="14"/>
  <c r="AE158" i="14" s="1"/>
  <c r="AF158" i="14" s="1"/>
  <c r="K158" i="14"/>
  <c r="AA157" i="14"/>
  <c r="AE157" i="14" s="1"/>
  <c r="AF157" i="14" s="1"/>
  <c r="K157" i="14"/>
  <c r="AA156" i="14"/>
  <c r="V156" i="14"/>
  <c r="W156" i="14" s="1"/>
  <c r="Y156" i="14" s="1"/>
  <c r="K156" i="14"/>
  <c r="L156" i="14" s="1"/>
  <c r="AA155" i="14"/>
  <c r="AE155" i="14" s="1"/>
  <c r="AF155" i="14" s="1"/>
  <c r="K155" i="14"/>
  <c r="AA154" i="14"/>
  <c r="V154" i="14"/>
  <c r="W154" i="14" s="1"/>
  <c r="Y154" i="14" s="1"/>
  <c r="K154" i="14"/>
  <c r="AA153" i="14"/>
  <c r="U153" i="14" s="1"/>
  <c r="K153" i="14"/>
  <c r="AA152" i="14"/>
  <c r="V152" i="14"/>
  <c r="W152" i="14" s="1"/>
  <c r="Y152" i="14" s="1"/>
  <c r="K152" i="14"/>
  <c r="L152" i="14" s="1"/>
  <c r="AA151" i="14"/>
  <c r="V151" i="14"/>
  <c r="W151" i="14" s="1"/>
  <c r="Y151" i="14" s="1"/>
  <c r="K151" i="14"/>
  <c r="L151" i="14" s="1"/>
  <c r="AA150" i="14"/>
  <c r="AE150" i="14" s="1"/>
  <c r="AF150" i="14" s="1"/>
  <c r="K150" i="14"/>
  <c r="AA149" i="14"/>
  <c r="V149" i="14"/>
  <c r="W149" i="14" s="1"/>
  <c r="Y149" i="14" s="1"/>
  <c r="M149" i="14"/>
  <c r="AA148" i="14"/>
  <c r="AE148" i="14" s="1"/>
  <c r="AF148" i="14" s="1"/>
  <c r="K148" i="14"/>
  <c r="L148" i="14" s="1"/>
  <c r="V147" i="14"/>
  <c r="W147" i="14" s="1"/>
  <c r="Y147" i="14" s="1"/>
  <c r="M147" i="14"/>
  <c r="AA146" i="14"/>
  <c r="K146" i="14"/>
  <c r="M146" i="14" s="1"/>
  <c r="AA145" i="14"/>
  <c r="AE145" i="14" s="1"/>
  <c r="AF145" i="14" s="1"/>
  <c r="K145" i="14"/>
  <c r="L145" i="14" s="1"/>
  <c r="AA144" i="14"/>
  <c r="AE144" i="14" s="1"/>
  <c r="AF144" i="14" s="1"/>
  <c r="K144" i="14"/>
  <c r="V143" i="14"/>
  <c r="W143" i="14" s="1"/>
  <c r="Y143" i="14" s="1"/>
  <c r="M143" i="14"/>
  <c r="AA142" i="14"/>
  <c r="U142" i="14" s="1"/>
  <c r="K142" i="14"/>
  <c r="L142" i="14" s="1"/>
  <c r="AA141" i="14"/>
  <c r="AE141" i="14" s="1"/>
  <c r="AF141" i="14" s="1"/>
  <c r="K141" i="14"/>
  <c r="L141" i="14" s="1"/>
  <c r="AA140" i="14"/>
  <c r="U140" i="14" s="1"/>
  <c r="X140" i="14" s="1"/>
  <c r="K140" i="14"/>
  <c r="AA139" i="14"/>
  <c r="U139" i="14" s="1"/>
  <c r="K139" i="14"/>
  <c r="AA138" i="14"/>
  <c r="AE138" i="14" s="1"/>
  <c r="AF138" i="14" s="1"/>
  <c r="K138" i="14"/>
  <c r="L138" i="14" s="1"/>
  <c r="V137" i="14"/>
  <c r="W137" i="14" s="1"/>
  <c r="Y137" i="14" s="1"/>
  <c r="M137" i="14"/>
  <c r="AA136" i="14"/>
  <c r="AE136" i="14" s="1"/>
  <c r="AF136" i="14" s="1"/>
  <c r="K136" i="14"/>
  <c r="AA135" i="14"/>
  <c r="AE135" i="14" s="1"/>
  <c r="AF135" i="14" s="1"/>
  <c r="K135" i="14"/>
  <c r="AA134" i="14"/>
  <c r="U134" i="14" s="1"/>
  <c r="K134" i="14"/>
  <c r="AA133" i="14"/>
  <c r="AE133" i="14" s="1"/>
  <c r="AF133" i="14" s="1"/>
  <c r="K133" i="14"/>
  <c r="AA132" i="14"/>
  <c r="U132" i="14" s="1"/>
  <c r="K132" i="14"/>
  <c r="M132" i="14" s="1"/>
  <c r="AA131" i="14"/>
  <c r="K131" i="14"/>
  <c r="AF130" i="14"/>
  <c r="AA130" i="14"/>
  <c r="U130" i="14" s="1"/>
  <c r="K130" i="14"/>
  <c r="L130" i="14" s="1"/>
  <c r="AA129" i="14"/>
  <c r="U129" i="14" s="1"/>
  <c r="K129" i="14"/>
  <c r="AA128" i="14"/>
  <c r="U128" i="14" s="1"/>
  <c r="K128" i="14"/>
  <c r="AA127" i="14"/>
  <c r="K127" i="14"/>
  <c r="M127" i="14" s="1"/>
  <c r="AA126" i="14"/>
  <c r="AE126" i="14" s="1"/>
  <c r="AF126" i="14" s="1"/>
  <c r="K126" i="14"/>
  <c r="AA125" i="14"/>
  <c r="AE125" i="14" s="1"/>
  <c r="AF125" i="14" s="1"/>
  <c r="K125" i="14"/>
  <c r="AA124" i="14"/>
  <c r="U124" i="14" s="1"/>
  <c r="V124" i="14" s="1"/>
  <c r="K124" i="14"/>
  <c r="AA123" i="14"/>
  <c r="K123" i="14"/>
  <c r="AA122" i="14"/>
  <c r="AE122" i="14" s="1"/>
  <c r="AF122" i="14" s="1"/>
  <c r="K122" i="14"/>
  <c r="AA121" i="14"/>
  <c r="AE121" i="14" s="1"/>
  <c r="AF121" i="14" s="1"/>
  <c r="K121" i="14"/>
  <c r="AA120" i="14"/>
  <c r="AE120" i="14" s="1"/>
  <c r="AF120" i="14" s="1"/>
  <c r="K120" i="14"/>
  <c r="M120" i="14" s="1"/>
  <c r="AA119" i="14"/>
  <c r="U119" i="14" s="1"/>
  <c r="K119" i="14"/>
  <c r="M119" i="14" s="1"/>
  <c r="AA118" i="14"/>
  <c r="AE118" i="14" s="1"/>
  <c r="AF118" i="14" s="1"/>
  <c r="K118" i="14"/>
  <c r="AA117" i="14"/>
  <c r="U117" i="14" s="1"/>
  <c r="V117" i="14" s="1"/>
  <c r="K117" i="14"/>
  <c r="M117" i="14" s="1"/>
  <c r="AA116" i="14"/>
  <c r="AE116" i="14" s="1"/>
  <c r="AF116" i="14" s="1"/>
  <c r="K116" i="14"/>
  <c r="AA115" i="14"/>
  <c r="U115" i="14" s="1"/>
  <c r="V115" i="14" s="1"/>
  <c r="K115" i="14"/>
  <c r="M115" i="14" s="1"/>
  <c r="AA114" i="14"/>
  <c r="AE114" i="14" s="1"/>
  <c r="AF114" i="14" s="1"/>
  <c r="K114" i="14"/>
  <c r="AA113" i="14"/>
  <c r="AE113" i="14" s="1"/>
  <c r="AF113" i="14" s="1"/>
  <c r="K113" i="14"/>
  <c r="M113" i="14" s="1"/>
  <c r="AA112" i="14"/>
  <c r="AE112" i="14" s="1"/>
  <c r="AF112" i="14" s="1"/>
  <c r="K112" i="14"/>
  <c r="V111" i="14"/>
  <c r="W111" i="14" s="1"/>
  <c r="Y111" i="14" s="1"/>
  <c r="M111" i="14"/>
  <c r="AA110" i="14"/>
  <c r="U110" i="14" s="1"/>
  <c r="K110" i="14"/>
  <c r="AA109" i="14"/>
  <c r="AE109" i="14" s="1"/>
  <c r="AF109" i="14" s="1"/>
  <c r="K109" i="14"/>
  <c r="L109" i="14" s="1"/>
  <c r="V108" i="14"/>
  <c r="W108" i="14" s="1"/>
  <c r="Y108" i="14" s="1"/>
  <c r="M108" i="14"/>
  <c r="AA107" i="14"/>
  <c r="AE107" i="14" s="1"/>
  <c r="AF107" i="14" s="1"/>
  <c r="K107" i="14"/>
  <c r="M107" i="14" s="1"/>
  <c r="AA106" i="14"/>
  <c r="K106" i="14"/>
  <c r="AA105" i="14"/>
  <c r="U105" i="14" s="1"/>
  <c r="K105" i="14"/>
  <c r="L105" i="14" s="1"/>
  <c r="AA104" i="14"/>
  <c r="U104" i="14" s="1"/>
  <c r="K104" i="14"/>
  <c r="AF103" i="14"/>
  <c r="AA103" i="14"/>
  <c r="U103" i="14" s="1"/>
  <c r="K103" i="14"/>
  <c r="AF102" i="14"/>
  <c r="AA102" i="14"/>
  <c r="U102" i="14" s="1"/>
  <c r="K102" i="14"/>
  <c r="AA101" i="14"/>
  <c r="AE101" i="14" s="1"/>
  <c r="AF101" i="14" s="1"/>
  <c r="K101" i="14"/>
  <c r="L101" i="14" s="1"/>
  <c r="AA100" i="14"/>
  <c r="U100" i="14" s="1"/>
  <c r="K100" i="14"/>
  <c r="AA99" i="14"/>
  <c r="U99" i="14" s="1"/>
  <c r="K99" i="14"/>
  <c r="AA98" i="14"/>
  <c r="U98" i="14" s="1"/>
  <c r="K98" i="14"/>
  <c r="AA97" i="14"/>
  <c r="U97" i="14" s="1"/>
  <c r="K97" i="14"/>
  <c r="AF96" i="14"/>
  <c r="AA96" i="14"/>
  <c r="U96" i="14" s="1"/>
  <c r="K96" i="14"/>
  <c r="M96" i="14" s="1"/>
  <c r="AA95" i="14"/>
  <c r="U95" i="14" s="1"/>
  <c r="K95" i="14"/>
  <c r="AA94" i="14"/>
  <c r="U94" i="14" s="1"/>
  <c r="K94" i="14"/>
  <c r="AA93" i="14"/>
  <c r="U93" i="14" s="1"/>
  <c r="X93" i="14" s="1"/>
  <c r="M93" i="14"/>
  <c r="L93" i="14"/>
  <c r="AA92" i="14"/>
  <c r="U92" i="14" s="1"/>
  <c r="M92" i="14"/>
  <c r="L92" i="14"/>
  <c r="AA91" i="14"/>
  <c r="U91" i="14" s="1"/>
  <c r="K91" i="14"/>
  <c r="AA90" i="14"/>
  <c r="U90" i="14" s="1"/>
  <c r="X90" i="14" s="1"/>
  <c r="K90" i="14"/>
  <c r="AA89" i="14"/>
  <c r="U89" i="14" s="1"/>
  <c r="X89" i="14" s="1"/>
  <c r="K89" i="14"/>
  <c r="AA88" i="14"/>
  <c r="K88" i="14"/>
  <c r="AA87" i="14"/>
  <c r="U87" i="14" s="1"/>
  <c r="K87" i="14"/>
  <c r="V86" i="14"/>
  <c r="W86" i="14" s="1"/>
  <c r="Y86" i="14" s="1"/>
  <c r="M86" i="14"/>
  <c r="AA85" i="14"/>
  <c r="AE85" i="14" s="1"/>
  <c r="AF85" i="14" s="1"/>
  <c r="K85" i="14"/>
  <c r="AA84" i="14"/>
  <c r="U84" i="14" s="1"/>
  <c r="K84" i="14"/>
  <c r="AA83" i="14"/>
  <c r="U83" i="14" s="1"/>
  <c r="K83" i="14"/>
  <c r="AA82" i="14"/>
  <c r="U82" i="14" s="1"/>
  <c r="K82" i="14"/>
  <c r="AA81" i="14"/>
  <c r="AE81" i="14" s="1"/>
  <c r="AF81" i="14" s="1"/>
  <c r="K81" i="14"/>
  <c r="L81" i="14" s="1"/>
  <c r="AA80" i="14"/>
  <c r="AE80" i="14" s="1"/>
  <c r="AF80" i="14" s="1"/>
  <c r="K80" i="14"/>
  <c r="L80" i="14" s="1"/>
  <c r="AA79" i="14"/>
  <c r="U79" i="14" s="1"/>
  <c r="K79" i="14"/>
  <c r="L79" i="14" s="1"/>
  <c r="AA78" i="14"/>
  <c r="U78" i="14" s="1"/>
  <c r="K78" i="14"/>
  <c r="AA77" i="14"/>
  <c r="U77" i="14" s="1"/>
  <c r="K77" i="14"/>
  <c r="AA76" i="14"/>
  <c r="AE76" i="14" s="1"/>
  <c r="AF76" i="14" s="1"/>
  <c r="K76" i="14"/>
  <c r="L76" i="14" s="1"/>
  <c r="V75" i="14"/>
  <c r="W75" i="14" s="1"/>
  <c r="Y75" i="14" s="1"/>
  <c r="M75" i="14"/>
  <c r="AA74" i="14"/>
  <c r="U74" i="14" s="1"/>
  <c r="K74" i="14"/>
  <c r="AA73" i="14"/>
  <c r="AE73" i="14" s="1"/>
  <c r="AF73" i="14" s="1"/>
  <c r="K73" i="14"/>
  <c r="AA72" i="14"/>
  <c r="AE72" i="14" s="1"/>
  <c r="AF72" i="14" s="1"/>
  <c r="K72" i="14"/>
  <c r="AA71" i="14"/>
  <c r="U71" i="14" s="1"/>
  <c r="K71" i="14"/>
  <c r="AA70" i="14"/>
  <c r="U70" i="14" s="1"/>
  <c r="K70" i="14"/>
  <c r="AA69" i="14"/>
  <c r="V69" i="14"/>
  <c r="W69" i="14" s="1"/>
  <c r="Y69" i="14" s="1"/>
  <c r="K69" i="14"/>
  <c r="M69" i="14" s="1"/>
  <c r="AA68" i="14"/>
  <c r="AE68" i="14" s="1"/>
  <c r="AF68" i="14" s="1"/>
  <c r="K68" i="14"/>
  <c r="AA67" i="14"/>
  <c r="AE67" i="14" s="1"/>
  <c r="AF67" i="14" s="1"/>
  <c r="K67" i="14"/>
  <c r="L67" i="14" s="1"/>
  <c r="AA66" i="14"/>
  <c r="V66" i="14"/>
  <c r="W66" i="14" s="1"/>
  <c r="Y66" i="14" s="1"/>
  <c r="K66" i="14"/>
  <c r="L66" i="14" s="1"/>
  <c r="AA65" i="14"/>
  <c r="AE65" i="14" s="1"/>
  <c r="AF65" i="14" s="1"/>
  <c r="K65" i="14"/>
  <c r="AA64" i="14"/>
  <c r="K64" i="14"/>
  <c r="AA63" i="14"/>
  <c r="U63" i="14" s="1"/>
  <c r="X63" i="14" s="1"/>
  <c r="K63" i="14"/>
  <c r="AA62" i="14"/>
  <c r="K62" i="14"/>
  <c r="AA61" i="14"/>
  <c r="AE61" i="14" s="1"/>
  <c r="AF61" i="14" s="1"/>
  <c r="K61" i="14"/>
  <c r="AA60" i="14"/>
  <c r="K60" i="14"/>
  <c r="L60" i="14" s="1"/>
  <c r="AA59" i="14"/>
  <c r="V59" i="14"/>
  <c r="W59" i="14" s="1"/>
  <c r="Y59" i="14" s="1"/>
  <c r="K59" i="14"/>
  <c r="AA58" i="14"/>
  <c r="AE58" i="14" s="1"/>
  <c r="AF58" i="14" s="1"/>
  <c r="M58" i="14"/>
  <c r="L58" i="14"/>
  <c r="AA57" i="14"/>
  <c r="U57" i="14" s="1"/>
  <c r="K57" i="14"/>
  <c r="AA56" i="14"/>
  <c r="AE56" i="14" s="1"/>
  <c r="AF56" i="14" s="1"/>
  <c r="K56" i="14"/>
  <c r="M56" i="14" s="1"/>
  <c r="AA55" i="14"/>
  <c r="V55" i="14"/>
  <c r="W55" i="14" s="1"/>
  <c r="Y55" i="14" s="1"/>
  <c r="K55" i="14"/>
  <c r="AA54" i="14"/>
  <c r="U54" i="14" s="1"/>
  <c r="K54" i="14"/>
  <c r="L54" i="14" s="1"/>
  <c r="AA53" i="14"/>
  <c r="K53" i="14"/>
  <c r="AA52" i="14"/>
  <c r="AE52" i="14" s="1"/>
  <c r="AF52" i="14" s="1"/>
  <c r="K52" i="14"/>
  <c r="L52" i="14" s="1"/>
  <c r="AA51" i="14"/>
  <c r="U51" i="14" s="1"/>
  <c r="K51" i="14"/>
  <c r="M51" i="14" s="1"/>
  <c r="AA50" i="14"/>
  <c r="U50" i="14" s="1"/>
  <c r="K50" i="14"/>
  <c r="L50" i="14" s="1"/>
  <c r="AA49" i="14"/>
  <c r="AE49" i="14" s="1"/>
  <c r="AF49" i="14" s="1"/>
  <c r="K49" i="14"/>
  <c r="L49" i="14" s="1"/>
  <c r="AA48" i="14"/>
  <c r="U48" i="14" s="1"/>
  <c r="K48" i="14"/>
  <c r="AA47" i="14"/>
  <c r="U47" i="14" s="1"/>
  <c r="K47" i="14"/>
  <c r="AA46" i="14"/>
  <c r="AE46" i="14" s="1"/>
  <c r="AF46" i="14" s="1"/>
  <c r="K46" i="14"/>
  <c r="M46" i="14" s="1"/>
  <c r="AA45" i="14"/>
  <c r="AE45" i="14" s="1"/>
  <c r="AF45" i="14" s="1"/>
  <c r="K45" i="14"/>
  <c r="L45" i="14" s="1"/>
  <c r="AA44" i="14"/>
  <c r="AE44" i="14" s="1"/>
  <c r="AF44" i="14" s="1"/>
  <c r="K44" i="14"/>
  <c r="M44" i="14" s="1"/>
  <c r="AA43" i="14"/>
  <c r="AE43" i="14" s="1"/>
  <c r="AF43" i="14" s="1"/>
  <c r="K43" i="14"/>
  <c r="M43" i="14" s="1"/>
  <c r="AA42" i="14"/>
  <c r="U42" i="14" s="1"/>
  <c r="K42" i="14"/>
  <c r="M42" i="14" s="1"/>
  <c r="AA41" i="14"/>
  <c r="AE41" i="14" s="1"/>
  <c r="AF41" i="14" s="1"/>
  <c r="M41" i="14"/>
  <c r="L41" i="14"/>
  <c r="AA40" i="14"/>
  <c r="U40" i="14" s="1"/>
  <c r="K40" i="14"/>
  <c r="L40" i="14" s="1"/>
  <c r="AA39" i="14"/>
  <c r="AE39" i="14" s="1"/>
  <c r="AF39" i="14" s="1"/>
  <c r="K39" i="14"/>
  <c r="M39" i="14" s="1"/>
  <c r="AA38" i="14"/>
  <c r="U38" i="14" s="1"/>
  <c r="M38" i="14"/>
  <c r="L38" i="14"/>
  <c r="AA37" i="14"/>
  <c r="AE37" i="14" s="1"/>
  <c r="AF37" i="14" s="1"/>
  <c r="K37" i="14"/>
  <c r="M37" i="14" s="1"/>
  <c r="AA36" i="14"/>
  <c r="V36" i="14"/>
  <c r="W36" i="14" s="1"/>
  <c r="Y36" i="14" s="1"/>
  <c r="K36" i="14"/>
  <c r="AA35" i="14"/>
  <c r="U35" i="14" s="1"/>
  <c r="K35" i="14"/>
  <c r="AA34" i="14"/>
  <c r="V34" i="14"/>
  <c r="W34" i="14" s="1"/>
  <c r="Y34" i="14" s="1"/>
  <c r="K34" i="14"/>
  <c r="AA33" i="14"/>
  <c r="AE33" i="14" s="1"/>
  <c r="AF33" i="14" s="1"/>
  <c r="K33" i="14"/>
  <c r="M33" i="14" s="1"/>
  <c r="AA32" i="14"/>
  <c r="U32" i="14" s="1"/>
  <c r="K32" i="14"/>
  <c r="AA31" i="14"/>
  <c r="U31" i="14" s="1"/>
  <c r="K31" i="14"/>
  <c r="L31" i="14" s="1"/>
  <c r="AA30" i="14"/>
  <c r="U30" i="14" s="1"/>
  <c r="K30" i="14"/>
  <c r="L30" i="14" s="1"/>
  <c r="AA29" i="14"/>
  <c r="AE29" i="14" s="1"/>
  <c r="AF29" i="14" s="1"/>
  <c r="K29" i="14"/>
  <c r="L29" i="14" s="1"/>
  <c r="AA28" i="14"/>
  <c r="AE28" i="14" s="1"/>
  <c r="AF28" i="14" s="1"/>
  <c r="K28" i="14"/>
  <c r="AA27" i="14"/>
  <c r="U27" i="14" s="1"/>
  <c r="K27" i="14"/>
  <c r="M27" i="14" s="1"/>
  <c r="AA26" i="14"/>
  <c r="U26" i="14" s="1"/>
  <c r="K26" i="14"/>
  <c r="AA25" i="14"/>
  <c r="AE25" i="14" s="1"/>
  <c r="AF25" i="14" s="1"/>
  <c r="K25" i="14"/>
  <c r="AA24" i="14"/>
  <c r="AE24" i="14" s="1"/>
  <c r="AF24" i="14" s="1"/>
  <c r="K24" i="14"/>
  <c r="AA23" i="14"/>
  <c r="U23" i="14" s="1"/>
  <c r="K23" i="14"/>
  <c r="L23" i="14" s="1"/>
  <c r="AA22" i="14"/>
  <c r="AE22" i="14" s="1"/>
  <c r="AF22" i="14" s="1"/>
  <c r="K22" i="14"/>
  <c r="AA21" i="14"/>
  <c r="V21" i="14"/>
  <c r="W21" i="14" s="1"/>
  <c r="Y21" i="14" s="1"/>
  <c r="K21" i="14"/>
  <c r="M21" i="14" s="1"/>
  <c r="AA20" i="14"/>
  <c r="U20" i="14" s="1"/>
  <c r="K20" i="14"/>
  <c r="M20" i="14" s="1"/>
  <c r="AA19" i="14"/>
  <c r="AE19" i="14" s="1"/>
  <c r="AF19" i="14" s="1"/>
  <c r="K19" i="14"/>
  <c r="AA18" i="14"/>
  <c r="AE18" i="14" s="1"/>
  <c r="AF18" i="14" s="1"/>
  <c r="K18" i="14"/>
  <c r="M18" i="14" s="1"/>
  <c r="AA17" i="14"/>
  <c r="AE17" i="14" s="1"/>
  <c r="AF17" i="14" s="1"/>
  <c r="K17" i="14"/>
  <c r="M17" i="14" s="1"/>
  <c r="AA16" i="14"/>
  <c r="AE16" i="14" s="1"/>
  <c r="AF16" i="14" s="1"/>
  <c r="K16" i="14"/>
  <c r="AA15" i="14"/>
  <c r="AE15" i="14" s="1"/>
  <c r="AF15" i="14" s="1"/>
  <c r="M15" i="14"/>
  <c r="L15" i="14"/>
  <c r="AA14" i="14"/>
  <c r="AE14" i="14" s="1"/>
  <c r="AF14" i="14" s="1"/>
  <c r="K14" i="14"/>
  <c r="L14" i="14" s="1"/>
  <c r="AA13" i="14"/>
  <c r="AE13" i="14" s="1"/>
  <c r="AF13" i="14" s="1"/>
  <c r="K13" i="14"/>
  <c r="AA12" i="14"/>
  <c r="V12" i="14"/>
  <c r="W12" i="14" s="1"/>
  <c r="Y12" i="14" s="1"/>
  <c r="K12" i="14"/>
  <c r="AA11" i="14"/>
  <c r="U11" i="14" s="1"/>
  <c r="K11" i="14"/>
  <c r="AA10" i="14"/>
  <c r="AE10" i="14" s="1"/>
  <c r="AF10" i="14" s="1"/>
  <c r="M10" i="14"/>
  <c r="L10" i="14"/>
  <c r="AA9" i="14"/>
  <c r="AE9" i="14" s="1"/>
  <c r="AF9" i="14" s="1"/>
  <c r="K9" i="14"/>
  <c r="L9" i="14" s="1"/>
  <c r="AA8" i="14"/>
  <c r="AE8" i="14" s="1"/>
  <c r="AF8" i="14" s="1"/>
  <c r="K8" i="14"/>
  <c r="AA7" i="14"/>
  <c r="U7" i="14" s="1"/>
  <c r="K7" i="14"/>
  <c r="AA6" i="14"/>
  <c r="U6" i="14" s="1"/>
  <c r="K6" i="14"/>
  <c r="AA5" i="14"/>
  <c r="AE5" i="14" s="1"/>
  <c r="AF5" i="14" s="1"/>
  <c r="K5" i="14"/>
  <c r="M5" i="14" s="1"/>
  <c r="AA4" i="14"/>
  <c r="U4" i="14" s="1"/>
  <c r="K4" i="14"/>
  <c r="AA3" i="14"/>
  <c r="AE3" i="14" s="1"/>
  <c r="AF3" i="14" s="1"/>
  <c r="K3" i="14"/>
  <c r="AA24" i="11"/>
  <c r="AE24" i="11" s="1"/>
  <c r="AF24" i="11" s="1"/>
  <c r="AE42" i="14" l="1"/>
  <c r="AF42" i="14" s="1"/>
  <c r="U259" i="14"/>
  <c r="U300" i="14"/>
  <c r="U25" i="14"/>
  <c r="U125" i="14"/>
  <c r="U350" i="14"/>
  <c r="L83" i="14"/>
  <c r="L53" i="14"/>
  <c r="X335" i="14"/>
  <c r="M202" i="14"/>
  <c r="U141" i="14"/>
  <c r="V50" i="14"/>
  <c r="W50" i="14" s="1"/>
  <c r="Y50" i="14" s="1"/>
  <c r="U251" i="14"/>
  <c r="V251" i="14" s="1"/>
  <c r="L355" i="14"/>
  <c r="L125" i="14"/>
  <c r="U16" i="14"/>
  <c r="X16" i="14" s="1"/>
  <c r="U173" i="14"/>
  <c r="V173" i="14" s="1"/>
  <c r="M286" i="14"/>
  <c r="AE27" i="14"/>
  <c r="AF27" i="14" s="1"/>
  <c r="AE90" i="14"/>
  <c r="AF90" i="14" s="1"/>
  <c r="U107" i="14"/>
  <c r="L253" i="14"/>
  <c r="M302" i="14"/>
  <c r="AE319" i="14"/>
  <c r="AF319" i="14" s="1"/>
  <c r="M6" i="14"/>
  <c r="L78" i="14"/>
  <c r="M19" i="14"/>
  <c r="L43" i="14"/>
  <c r="AE31" i="14"/>
  <c r="AF31" i="14" s="1"/>
  <c r="U126" i="14"/>
  <c r="V126" i="14" s="1"/>
  <c r="L28" i="14"/>
  <c r="M66" i="14"/>
  <c r="M76" i="14"/>
  <c r="M4" i="14"/>
  <c r="AE100" i="14"/>
  <c r="AF100" i="14" s="1"/>
  <c r="AE23" i="14"/>
  <c r="AF23" i="14" s="1"/>
  <c r="L70" i="14"/>
  <c r="L73" i="14"/>
  <c r="AE97" i="14"/>
  <c r="AF97" i="14" s="1"/>
  <c r="M138" i="14"/>
  <c r="M339" i="14"/>
  <c r="U8" i="14"/>
  <c r="AE54" i="14"/>
  <c r="AF54" i="14" s="1"/>
  <c r="AE57" i="14"/>
  <c r="AF57" i="14" s="1"/>
  <c r="M259" i="14"/>
  <c r="L265" i="14"/>
  <c r="U283" i="14"/>
  <c r="X283" i="14" s="1"/>
  <c r="AE308" i="14"/>
  <c r="AF308" i="14" s="1"/>
  <c r="V346" i="14"/>
  <c r="W346" i="14" s="1"/>
  <c r="Y346" i="14" s="1"/>
  <c r="M80" i="14"/>
  <c r="M145" i="14"/>
  <c r="L211" i="14"/>
  <c r="M328" i="14"/>
  <c r="L24" i="14"/>
  <c r="M231" i="14"/>
  <c r="V259" i="14"/>
  <c r="AE262" i="14"/>
  <c r="AF262" i="14" s="1"/>
  <c r="L160" i="14"/>
  <c r="X57" i="14"/>
  <c r="M106" i="14"/>
  <c r="L134" i="14"/>
  <c r="U145" i="14"/>
  <c r="V145" i="14" s="1"/>
  <c r="W145" i="14" s="1"/>
  <c r="Y145" i="14" s="1"/>
  <c r="AE153" i="14"/>
  <c r="AF153" i="14" s="1"/>
  <c r="AE164" i="14"/>
  <c r="AF164" i="14" s="1"/>
  <c r="L268" i="14"/>
  <c r="M314" i="14"/>
  <c r="AE322" i="14"/>
  <c r="AF322" i="14" s="1"/>
  <c r="L360" i="14"/>
  <c r="V48" i="14"/>
  <c r="W48" i="14" s="1"/>
  <c r="Y48" i="14" s="1"/>
  <c r="AE134" i="14"/>
  <c r="AF134" i="14" s="1"/>
  <c r="L157" i="14"/>
  <c r="L168" i="14"/>
  <c r="AE254" i="14"/>
  <c r="AF254" i="14" s="1"/>
  <c r="M281" i="14"/>
  <c r="AE314" i="14"/>
  <c r="AF314" i="14" s="1"/>
  <c r="U316" i="14"/>
  <c r="L353" i="14"/>
  <c r="M73" i="14"/>
  <c r="M168" i="14"/>
  <c r="AE210" i="14"/>
  <c r="AF210" i="14" s="1"/>
  <c r="AE239" i="14"/>
  <c r="AF239" i="14" s="1"/>
  <c r="M270" i="14"/>
  <c r="M375" i="14"/>
  <c r="AE11" i="14"/>
  <c r="AF11" i="14" s="1"/>
  <c r="L21" i="14"/>
  <c r="L13" i="14"/>
  <c r="AE48" i="14"/>
  <c r="AF48" i="14" s="1"/>
  <c r="M77" i="14"/>
  <c r="AE89" i="14"/>
  <c r="AF89" i="14" s="1"/>
  <c r="U133" i="14"/>
  <c r="M172" i="14"/>
  <c r="L202" i="14"/>
  <c r="L206" i="14"/>
  <c r="L238" i="14"/>
  <c r="M304" i="14"/>
  <c r="M313" i="14"/>
  <c r="M326" i="14"/>
  <c r="L345" i="14"/>
  <c r="U375" i="14"/>
  <c r="AE379" i="14"/>
  <c r="AF379" i="14" s="1"/>
  <c r="M13" i="14"/>
  <c r="V130" i="14"/>
  <c r="U293" i="14"/>
  <c r="X293" i="14" s="1"/>
  <c r="U344" i="14"/>
  <c r="U386" i="14"/>
  <c r="L88" i="14"/>
  <c r="AE202" i="14"/>
  <c r="AF202" i="14" s="1"/>
  <c r="M209" i="14"/>
  <c r="AE246" i="14"/>
  <c r="AF246" i="14" s="1"/>
  <c r="AE280" i="14"/>
  <c r="AF280" i="14" s="1"/>
  <c r="U398" i="14"/>
  <c r="AE30" i="14"/>
  <c r="AF30" i="14" s="1"/>
  <c r="X50" i="14"/>
  <c r="L55" i="14"/>
  <c r="M79" i="14"/>
  <c r="AE104" i="14"/>
  <c r="AF104" i="14" s="1"/>
  <c r="L135" i="14"/>
  <c r="AE337" i="14"/>
  <c r="AF337" i="14" s="1"/>
  <c r="M361" i="14"/>
  <c r="L374" i="14"/>
  <c r="M55" i="14"/>
  <c r="M252" i="14"/>
  <c r="L255" i="14"/>
  <c r="M317" i="14"/>
  <c r="M347" i="14"/>
  <c r="M9" i="14"/>
  <c r="U17" i="14"/>
  <c r="AE50" i="14"/>
  <c r="AF50" i="14" s="1"/>
  <c r="L90" i="14"/>
  <c r="L106" i="14"/>
  <c r="L195" i="14"/>
  <c r="M211" i="14"/>
  <c r="U252" i="14"/>
  <c r="AE320" i="14"/>
  <c r="AF320" i="14" s="1"/>
  <c r="U341" i="14"/>
  <c r="X341" i="14" s="1"/>
  <c r="X352" i="14"/>
  <c r="V352" i="14"/>
  <c r="W352" i="14" s="1"/>
  <c r="Y352" i="14" s="1"/>
  <c r="M30" i="14"/>
  <c r="L27" i="14"/>
  <c r="M64" i="14"/>
  <c r="M74" i="14"/>
  <c r="AE82" i="14"/>
  <c r="AF82" i="14" s="1"/>
  <c r="M103" i="14"/>
  <c r="L115" i="14"/>
  <c r="U122" i="14"/>
  <c r="X169" i="14"/>
  <c r="L193" i="14"/>
  <c r="AE196" i="14"/>
  <c r="AF196" i="14" s="1"/>
  <c r="L200" i="14"/>
  <c r="L207" i="14"/>
  <c r="AE212" i="14"/>
  <c r="AF212" i="14" s="1"/>
  <c r="AE215" i="14"/>
  <c r="AF215" i="14" s="1"/>
  <c r="AE218" i="14"/>
  <c r="AF218" i="14" s="1"/>
  <c r="L243" i="14"/>
  <c r="AE256" i="14"/>
  <c r="AF256" i="14" s="1"/>
  <c r="U282" i="14"/>
  <c r="X282" i="14" s="1"/>
  <c r="L329" i="14"/>
  <c r="U330" i="14"/>
  <c r="U355" i="14"/>
  <c r="L8" i="14"/>
  <c r="X115" i="14"/>
  <c r="U200" i="14"/>
  <c r="X200" i="14" s="1"/>
  <c r="U207" i="14"/>
  <c r="U394" i="14"/>
  <c r="AE243" i="14"/>
  <c r="AF243" i="14" s="1"/>
  <c r="U286" i="14"/>
  <c r="X286" i="14" s="1"/>
  <c r="U345" i="14"/>
  <c r="X345" i="14" s="1"/>
  <c r="AE352" i="14"/>
  <c r="AF352" i="14" s="1"/>
  <c r="M379" i="14"/>
  <c r="U411" i="14"/>
  <c r="U161" i="14"/>
  <c r="U171" i="14"/>
  <c r="X171" i="14" s="1"/>
  <c r="U362" i="14"/>
  <c r="L20" i="14"/>
  <c r="AE119" i="14"/>
  <c r="AF119" i="14" s="1"/>
  <c r="AE129" i="14"/>
  <c r="AF129" i="14" s="1"/>
  <c r="L132" i="14"/>
  <c r="AE140" i="14"/>
  <c r="AF140" i="14" s="1"/>
  <c r="AE211" i="14"/>
  <c r="AF211" i="14" s="1"/>
  <c r="AE217" i="14"/>
  <c r="AF217" i="14" s="1"/>
  <c r="M251" i="14"/>
  <c r="M277" i="14"/>
  <c r="L281" i="14"/>
  <c r="L285" i="14"/>
  <c r="M336" i="14"/>
  <c r="L357" i="14"/>
  <c r="L114" i="14"/>
  <c r="L158" i="14"/>
  <c r="M23" i="14"/>
  <c r="V8" i="14"/>
  <c r="W8" i="14" s="1"/>
  <c r="Y8" i="14" s="1"/>
  <c r="AE20" i="14"/>
  <c r="AF20" i="14" s="1"/>
  <c r="L32" i="14"/>
  <c r="L42" i="14"/>
  <c r="L94" i="14"/>
  <c r="M105" i="14"/>
  <c r="AE132" i="14"/>
  <c r="AF132" i="14" s="1"/>
  <c r="M158" i="14"/>
  <c r="U174" i="14"/>
  <c r="AE192" i="14"/>
  <c r="AF192" i="14" s="1"/>
  <c r="L213" i="14"/>
  <c r="L219" i="14"/>
  <c r="L240" i="14"/>
  <c r="L250" i="14"/>
  <c r="U266" i="14"/>
  <c r="X266" i="14" s="1"/>
  <c r="L284" i="14"/>
  <c r="AE289" i="14"/>
  <c r="AF289" i="14" s="1"/>
  <c r="L298" i="14"/>
  <c r="U303" i="14"/>
  <c r="V327" i="14"/>
  <c r="U332" i="14"/>
  <c r="X332" i="14" s="1"/>
  <c r="L343" i="14"/>
  <c r="M373" i="14"/>
  <c r="AE374" i="14"/>
  <c r="AF374" i="14" s="1"/>
  <c r="U387" i="14"/>
  <c r="U170" i="14"/>
  <c r="V170" i="14" s="1"/>
  <c r="W170" i="14" s="1"/>
  <c r="Y170" i="14" s="1"/>
  <c r="U213" i="14"/>
  <c r="U240" i="14"/>
  <c r="M284" i="14"/>
  <c r="U406" i="14"/>
  <c r="L7" i="14"/>
  <c r="U52" i="14"/>
  <c r="L118" i="14"/>
  <c r="L283" i="14"/>
  <c r="U284" i="14"/>
  <c r="M293" i="14"/>
  <c r="AE298" i="14"/>
  <c r="AF298" i="14" s="1"/>
  <c r="L300" i="14"/>
  <c r="AE318" i="14"/>
  <c r="AF318" i="14" s="1"/>
  <c r="U326" i="14"/>
  <c r="M350" i="14"/>
  <c r="U361" i="14"/>
  <c r="U370" i="14"/>
  <c r="AE373" i="14"/>
  <c r="AF373" i="14" s="1"/>
  <c r="U395" i="14"/>
  <c r="U113" i="14"/>
  <c r="AE139" i="14"/>
  <c r="AF139" i="14" s="1"/>
  <c r="AE142" i="14"/>
  <c r="AF142" i="14" s="1"/>
  <c r="U148" i="14"/>
  <c r="X148" i="14" s="1"/>
  <c r="L191" i="14"/>
  <c r="L196" i="14"/>
  <c r="L198" i="14"/>
  <c r="L205" i="14"/>
  <c r="L215" i="14"/>
  <c r="U230" i="14"/>
  <c r="L239" i="14"/>
  <c r="AE7" i="14"/>
  <c r="AF7" i="14" s="1"/>
  <c r="U22" i="14"/>
  <c r="X22" i="14" s="1"/>
  <c r="AE77" i="14"/>
  <c r="AF77" i="14" s="1"/>
  <c r="M85" i="14"/>
  <c r="U120" i="14"/>
  <c r="X120" i="14" s="1"/>
  <c r="M191" i="14"/>
  <c r="M205" i="14"/>
  <c r="M215" i="14"/>
  <c r="L218" i="14"/>
  <c r="M297" i="14"/>
  <c r="U353" i="14"/>
  <c r="AE380" i="14"/>
  <c r="AF380" i="14" s="1"/>
  <c r="U399" i="14"/>
  <c r="V54" i="14"/>
  <c r="W54" i="14" s="1"/>
  <c r="Y54" i="14" s="1"/>
  <c r="X54" i="14"/>
  <c r="X134" i="14"/>
  <c r="V134" i="14"/>
  <c r="W134" i="14" s="1"/>
  <c r="Y134" i="14" s="1"/>
  <c r="V110" i="14"/>
  <c r="W110" i="14" s="1"/>
  <c r="Y110" i="14" s="1"/>
  <c r="X11" i="14"/>
  <c r="X23" i="14"/>
  <c r="V23" i="14"/>
  <c r="W23" i="14" s="1"/>
  <c r="Y23" i="14" s="1"/>
  <c r="V96" i="14"/>
  <c r="W96" i="14" s="1"/>
  <c r="Y96" i="14" s="1"/>
  <c r="M8" i="14"/>
  <c r="U18" i="14"/>
  <c r="X18" i="14" s="1"/>
  <c r="M28" i="14"/>
  <c r="M45" i="14"/>
  <c r="L48" i="14"/>
  <c r="M53" i="14"/>
  <c r="L59" i="14"/>
  <c r="M60" i="14"/>
  <c r="L65" i="14"/>
  <c r="M102" i="14"/>
  <c r="AE110" i="14"/>
  <c r="AF110" i="14" s="1"/>
  <c r="V187" i="14"/>
  <c r="W187" i="14" s="1"/>
  <c r="Y187" i="14" s="1"/>
  <c r="X320" i="14"/>
  <c r="V320" i="14"/>
  <c r="M48" i="14"/>
  <c r="M59" i="14"/>
  <c r="M65" i="14"/>
  <c r="L146" i="14"/>
  <c r="L225" i="14"/>
  <c r="M225" i="14"/>
  <c r="W130" i="14"/>
  <c r="Y130" i="14" s="1"/>
  <c r="U136" i="14"/>
  <c r="L167" i="14"/>
  <c r="V192" i="14"/>
  <c r="W192" i="14" s="1"/>
  <c r="Y192" i="14" s="1"/>
  <c r="X192" i="14"/>
  <c r="V262" i="14"/>
  <c r="W262" i="14" s="1"/>
  <c r="Y262" i="14" s="1"/>
  <c r="X262" i="14"/>
  <c r="L84" i="14"/>
  <c r="M84" i="14"/>
  <c r="AE203" i="14"/>
  <c r="AF203" i="14" s="1"/>
  <c r="U203" i="14"/>
  <c r="X8" i="14"/>
  <c r="L12" i="14"/>
  <c r="U13" i="14"/>
  <c r="M14" i="14"/>
  <c r="L22" i="14"/>
  <c r="V25" i="14"/>
  <c r="W25" i="14" s="1"/>
  <c r="Y25" i="14" s="1"/>
  <c r="L26" i="14"/>
  <c r="V31" i="14"/>
  <c r="W31" i="14" s="1"/>
  <c r="Y31" i="14" s="1"/>
  <c r="M32" i="14"/>
  <c r="L47" i="14"/>
  <c r="L57" i="14"/>
  <c r="AE62" i="14"/>
  <c r="AF62" i="14" s="1"/>
  <c r="U62" i="14"/>
  <c r="AE74" i="14"/>
  <c r="AF74" i="14" s="1"/>
  <c r="M88" i="14"/>
  <c r="L91" i="14"/>
  <c r="X107" i="14"/>
  <c r="AE124" i="14"/>
  <c r="AF124" i="14" s="1"/>
  <c r="X145" i="14"/>
  <c r="U146" i="14"/>
  <c r="X146" i="14" s="1"/>
  <c r="AE146" i="14"/>
  <c r="AF146" i="14" s="1"/>
  <c r="U160" i="14"/>
  <c r="X160" i="14" s="1"/>
  <c r="AE160" i="14"/>
  <c r="AF160" i="14" s="1"/>
  <c r="L199" i="14"/>
  <c r="V242" i="14"/>
  <c r="W242" i="14" s="1"/>
  <c r="Y242" i="14" s="1"/>
  <c r="M12" i="14"/>
  <c r="M22" i="14"/>
  <c r="M26" i="14"/>
  <c r="M47" i="14"/>
  <c r="M57" i="14"/>
  <c r="U68" i="14"/>
  <c r="U88" i="14"/>
  <c r="AE88" i="14"/>
  <c r="AF88" i="14" s="1"/>
  <c r="U106" i="14"/>
  <c r="AE106" i="14"/>
  <c r="AF106" i="14" s="1"/>
  <c r="AE167" i="14"/>
  <c r="AF167" i="14" s="1"/>
  <c r="U167" i="14"/>
  <c r="V308" i="14"/>
  <c r="X308" i="14"/>
  <c r="X25" i="14"/>
  <c r="L44" i="14"/>
  <c r="L87" i="14"/>
  <c r="M87" i="14"/>
  <c r="L117" i="14"/>
  <c r="M123" i="14"/>
  <c r="M135" i="14"/>
  <c r="V206" i="14"/>
  <c r="W206" i="14" s="1"/>
  <c r="Y206" i="14" s="1"/>
  <c r="X359" i="14"/>
  <c r="V359" i="14"/>
  <c r="W359" i="14" s="1"/>
  <c r="Y359" i="14" s="1"/>
  <c r="L3" i="14"/>
  <c r="M24" i="14"/>
  <c r="AE26" i="14"/>
  <c r="AF26" i="14" s="1"/>
  <c r="L36" i="14"/>
  <c r="U37" i="14"/>
  <c r="M82" i="14"/>
  <c r="M97" i="14"/>
  <c r="L113" i="14"/>
  <c r="U123" i="14"/>
  <c r="AE123" i="14"/>
  <c r="AF123" i="14" s="1"/>
  <c r="V128" i="14"/>
  <c r="W128" i="14" s="1"/>
  <c r="Y128" i="14" s="1"/>
  <c r="M133" i="14"/>
  <c r="L133" i="14"/>
  <c r="X164" i="14"/>
  <c r="M3" i="14"/>
  <c r="AE6" i="14"/>
  <c r="AF6" i="14" s="1"/>
  <c r="M36" i="14"/>
  <c r="L61" i="14"/>
  <c r="V97" i="14"/>
  <c r="W97" i="14" s="1"/>
  <c r="Y97" i="14" s="1"/>
  <c r="V133" i="14"/>
  <c r="W133" i="14" s="1"/>
  <c r="Y133" i="14" s="1"/>
  <c r="L153" i="14"/>
  <c r="X298" i="14"/>
  <c r="X312" i="14"/>
  <c r="V312" i="14"/>
  <c r="W312" i="14" s="1"/>
  <c r="Y312" i="14" s="1"/>
  <c r="M61" i="14"/>
  <c r="M67" i="14"/>
  <c r="M72" i="14"/>
  <c r="X97" i="14"/>
  <c r="L98" i="14"/>
  <c r="M110" i="14"/>
  <c r="L110" i="14"/>
  <c r="AE117" i="14"/>
  <c r="AF117" i="14" s="1"/>
  <c r="L126" i="14"/>
  <c r="L127" i="14"/>
  <c r="AE128" i="14"/>
  <c r="AF128" i="14" s="1"/>
  <c r="X133" i="14"/>
  <c r="M153" i="14"/>
  <c r="AE226" i="14"/>
  <c r="AF226" i="14" s="1"/>
  <c r="U226" i="14"/>
  <c r="U19" i="14"/>
  <c r="M50" i="14"/>
  <c r="U81" i="14"/>
  <c r="V81" i="14" s="1"/>
  <c r="W81" i="14" s="1"/>
  <c r="Y81" i="14" s="1"/>
  <c r="U116" i="14"/>
  <c r="M126" i="14"/>
  <c r="M131" i="14"/>
  <c r="L131" i="14"/>
  <c r="M141" i="14"/>
  <c r="X153" i="14"/>
  <c r="V153" i="14"/>
  <c r="W153" i="14" s="1"/>
  <c r="Y153" i="14" s="1"/>
  <c r="AE166" i="14"/>
  <c r="AF166" i="14" s="1"/>
  <c r="U166" i="14"/>
  <c r="X166" i="14" s="1"/>
  <c r="U205" i="14"/>
  <c r="AE205" i="14"/>
  <c r="AF205" i="14" s="1"/>
  <c r="L212" i="14"/>
  <c r="M276" i="14"/>
  <c r="L276" i="14"/>
  <c r="U5" i="14"/>
  <c r="X5" i="14" s="1"/>
  <c r="M130" i="14"/>
  <c r="AE131" i="14"/>
  <c r="AF131" i="14" s="1"/>
  <c r="U131" i="14"/>
  <c r="X131" i="14" s="1"/>
  <c r="M152" i="14"/>
  <c r="L185" i="14"/>
  <c r="X212" i="14"/>
  <c r="V212" i="14"/>
  <c r="W212" i="14" s="1"/>
  <c r="Y212" i="14" s="1"/>
  <c r="AE186" i="14"/>
  <c r="AF186" i="14" s="1"/>
  <c r="V196" i="14"/>
  <c r="W196" i="14" s="1"/>
  <c r="Y196" i="14" s="1"/>
  <c r="L209" i="14"/>
  <c r="M223" i="14"/>
  <c r="V256" i="14"/>
  <c r="W256" i="14" s="1"/>
  <c r="Y256" i="14" s="1"/>
  <c r="L257" i="14"/>
  <c r="M266" i="14"/>
  <c r="L269" i="14"/>
  <c r="L286" i="14"/>
  <c r="U297" i="14"/>
  <c r="X297" i="14" s="1"/>
  <c r="AE304" i="14"/>
  <c r="AF304" i="14" s="1"/>
  <c r="L317" i="14"/>
  <c r="M323" i="14"/>
  <c r="L339" i="14"/>
  <c r="AE342" i="14"/>
  <c r="AF342" i="14" s="1"/>
  <c r="AE359" i="14"/>
  <c r="AF359" i="14" s="1"/>
  <c r="U364" i="14"/>
  <c r="U367" i="14"/>
  <c r="X367" i="14" s="1"/>
  <c r="U383" i="14"/>
  <c r="V383" i="14" s="1"/>
  <c r="W383" i="14" s="1"/>
  <c r="Y383" i="14" s="1"/>
  <c r="M157" i="14"/>
  <c r="X196" i="14"/>
  <c r="M218" i="14"/>
  <c r="M219" i="14"/>
  <c r="M243" i="14"/>
  <c r="M255" i="14"/>
  <c r="X256" i="14"/>
  <c r="W259" i="14"/>
  <c r="Y259" i="14" s="1"/>
  <c r="M265" i="14"/>
  <c r="M268" i="14"/>
  <c r="M285" i="14"/>
  <c r="M306" i="14"/>
  <c r="L310" i="14"/>
  <c r="AE312" i="14"/>
  <c r="AF312" i="14" s="1"/>
  <c r="AE334" i="14"/>
  <c r="AF334" i="14" s="1"/>
  <c r="U339" i="14"/>
  <c r="V348" i="14"/>
  <c r="W348" i="14" s="1"/>
  <c r="Y348" i="14" s="1"/>
  <c r="V349" i="14"/>
  <c r="W349" i="14" s="1"/>
  <c r="Y349" i="14" s="1"/>
  <c r="M362" i="14"/>
  <c r="L140" i="14"/>
  <c r="L154" i="14"/>
  <c r="U157" i="14"/>
  <c r="AE159" i="14"/>
  <c r="AF159" i="14" s="1"/>
  <c r="L162" i="14"/>
  <c r="L169" i="14"/>
  <c r="U185" i="14"/>
  <c r="U199" i="14"/>
  <c r="AE201" i="14"/>
  <c r="AF201" i="14" s="1"/>
  <c r="AE206" i="14"/>
  <c r="AF206" i="14" s="1"/>
  <c r="AE214" i="14"/>
  <c r="AF214" i="14" s="1"/>
  <c r="U219" i="14"/>
  <c r="L220" i="14"/>
  <c r="U222" i="14"/>
  <c r="U225" i="14"/>
  <c r="X225" i="14" s="1"/>
  <c r="L252" i="14"/>
  <c r="U255" i="14"/>
  <c r="X255" i="14" s="1"/>
  <c r="X259" i="14"/>
  <c r="L260" i="14"/>
  <c r="U265" i="14"/>
  <c r="X265" i="14" s="1"/>
  <c r="AE273" i="14"/>
  <c r="AF273" i="14" s="1"/>
  <c r="AE277" i="14"/>
  <c r="AF277" i="14" s="1"/>
  <c r="L294" i="14"/>
  <c r="X300" i="14"/>
  <c r="U306" i="14"/>
  <c r="M310" i="14"/>
  <c r="L311" i="14"/>
  <c r="L315" i="14"/>
  <c r="L333" i="14"/>
  <c r="L338" i="14"/>
  <c r="L340" i="14"/>
  <c r="X348" i="14"/>
  <c r="X349" i="14"/>
  <c r="L354" i="14"/>
  <c r="U369" i="14"/>
  <c r="M377" i="14"/>
  <c r="X406" i="14"/>
  <c r="M154" i="14"/>
  <c r="V169" i="14"/>
  <c r="M220" i="14"/>
  <c r="M260" i="14"/>
  <c r="U276" i="14"/>
  <c r="X276" i="14" s="1"/>
  <c r="U296" i="14"/>
  <c r="U310" i="14"/>
  <c r="U315" i="14"/>
  <c r="M333" i="14"/>
  <c r="U338" i="14"/>
  <c r="X338" i="14" s="1"/>
  <c r="M340" i="14"/>
  <c r="U354" i="14"/>
  <c r="V362" i="14"/>
  <c r="W362" i="14" s="1"/>
  <c r="Y362" i="14" s="1"/>
  <c r="L375" i="14"/>
  <c r="X174" i="14"/>
  <c r="AE183" i="14"/>
  <c r="AF183" i="14" s="1"/>
  <c r="AE194" i="14"/>
  <c r="AF194" i="14" s="1"/>
  <c r="V200" i="14"/>
  <c r="W200" i="14" s="1"/>
  <c r="Y200" i="14" s="1"/>
  <c r="U250" i="14"/>
  <c r="V252" i="14"/>
  <c r="W252" i="14" s="1"/>
  <c r="Y252" i="14" s="1"/>
  <c r="L290" i="14"/>
  <c r="L320" i="14"/>
  <c r="L325" i="14"/>
  <c r="W327" i="14"/>
  <c r="Y327" i="14" s="1"/>
  <c r="V328" i="14"/>
  <c r="W328" i="14" s="1"/>
  <c r="Y328" i="14" s="1"/>
  <c r="V329" i="14"/>
  <c r="W329" i="14" s="1"/>
  <c r="Y329" i="14" s="1"/>
  <c r="X346" i="14"/>
  <c r="V353" i="14"/>
  <c r="W353" i="14" s="1"/>
  <c r="Y353" i="14" s="1"/>
  <c r="M372" i="14"/>
  <c r="U391" i="14"/>
  <c r="U403" i="14"/>
  <c r="M164" i="14"/>
  <c r="M178" i="14"/>
  <c r="L187" i="14"/>
  <c r="M188" i="14"/>
  <c r="AE198" i="14"/>
  <c r="AF198" i="14" s="1"/>
  <c r="L262" i="14"/>
  <c r="AE264" i="14"/>
  <c r="AF264" i="14" s="1"/>
  <c r="M271" i="14"/>
  <c r="M280" i="14"/>
  <c r="L321" i="14"/>
  <c r="X327" i="14"/>
  <c r="X328" i="14"/>
  <c r="X329" i="14"/>
  <c r="V330" i="14"/>
  <c r="W330" i="14" s="1"/>
  <c r="Y330" i="14" s="1"/>
  <c r="L331" i="14"/>
  <c r="X344" i="14"/>
  <c r="V375" i="14"/>
  <c r="U410" i="14"/>
  <c r="X410" i="14" s="1"/>
  <c r="L129" i="14"/>
  <c r="AE168" i="14"/>
  <c r="AF168" i="14" s="1"/>
  <c r="U177" i="14"/>
  <c r="V177" i="14" s="1"/>
  <c r="W177" i="14" s="1"/>
  <c r="Y177" i="14" s="1"/>
  <c r="M187" i="14"/>
  <c r="AE232" i="14"/>
  <c r="AF232" i="14" s="1"/>
  <c r="V238" i="14"/>
  <c r="W238" i="14" s="1"/>
  <c r="Y238" i="14" s="1"/>
  <c r="L247" i="14"/>
  <c r="AE249" i="14"/>
  <c r="AF249" i="14" s="1"/>
  <c r="X252" i="14"/>
  <c r="U271" i="14"/>
  <c r="M289" i="14"/>
  <c r="M308" i="14"/>
  <c r="L319" i="14"/>
  <c r="M324" i="14"/>
  <c r="AE325" i="14"/>
  <c r="AF325" i="14" s="1"/>
  <c r="X330" i="14"/>
  <c r="U365" i="14"/>
  <c r="L171" i="14"/>
  <c r="U193" i="14"/>
  <c r="X193" i="14" s="1"/>
  <c r="U270" i="14"/>
  <c r="X270" i="14" s="1"/>
  <c r="U292" i="14"/>
  <c r="AE324" i="14"/>
  <c r="AF324" i="14" s="1"/>
  <c r="V335" i="14"/>
  <c r="W335" i="14" s="1"/>
  <c r="Y335" i="14" s="1"/>
  <c r="AE356" i="14"/>
  <c r="AF356" i="14" s="1"/>
  <c r="AE360" i="14"/>
  <c r="AF360" i="14" s="1"/>
  <c r="U371" i="14"/>
  <c r="X371" i="14" s="1"/>
  <c r="U390" i="14"/>
  <c r="V390" i="14" s="1"/>
  <c r="W390" i="14" s="1"/>
  <c r="Y390" i="14" s="1"/>
  <c r="U402" i="14"/>
  <c r="V402" i="14" s="1"/>
  <c r="W402" i="14" s="1"/>
  <c r="Y402" i="14" s="1"/>
  <c r="U407" i="14"/>
  <c r="X40" i="14"/>
  <c r="V40" i="14"/>
  <c r="W40" i="14" s="1"/>
  <c r="Y40" i="14" s="1"/>
  <c r="X51" i="14"/>
  <c r="V51" i="14"/>
  <c r="W51" i="14" s="1"/>
  <c r="Y51" i="14" s="1"/>
  <c r="X20" i="14"/>
  <c r="V20" i="14"/>
  <c r="W20" i="14" s="1"/>
  <c r="Y20" i="14" s="1"/>
  <c r="X35" i="14"/>
  <c r="V35" i="14"/>
  <c r="W35" i="14" s="1"/>
  <c r="Y35" i="14" s="1"/>
  <c r="X4" i="14"/>
  <c r="V4" i="14"/>
  <c r="W4" i="14" s="1"/>
  <c r="Y4" i="14" s="1"/>
  <c r="X27" i="14"/>
  <c r="V27" i="14"/>
  <c r="W27" i="14" s="1"/>
  <c r="Y27" i="14" s="1"/>
  <c r="X32" i="14"/>
  <c r="V32" i="14"/>
  <c r="W32" i="14" s="1"/>
  <c r="Y32" i="14" s="1"/>
  <c r="X26" i="14"/>
  <c r="V26" i="14"/>
  <c r="W26" i="14" s="1"/>
  <c r="Y26" i="14" s="1"/>
  <c r="X38" i="14"/>
  <c r="V38" i="14"/>
  <c r="W38" i="14" s="1"/>
  <c r="Y38" i="14" s="1"/>
  <c r="V47" i="14"/>
  <c r="W47" i="14" s="1"/>
  <c r="Y47" i="14" s="1"/>
  <c r="X6" i="14"/>
  <c r="V6" i="14"/>
  <c r="W6" i="14" s="1"/>
  <c r="Y6" i="14" s="1"/>
  <c r="U10" i="14"/>
  <c r="U15" i="14"/>
  <c r="U24" i="14"/>
  <c r="U29" i="14"/>
  <c r="U33" i="14"/>
  <c r="V52" i="14"/>
  <c r="W52" i="14" s="1"/>
  <c r="Y52" i="14" s="1"/>
  <c r="V98" i="14"/>
  <c r="W98" i="14" s="1"/>
  <c r="Y98" i="14" s="1"/>
  <c r="X98" i="14"/>
  <c r="L17" i="14"/>
  <c r="AE32" i="14"/>
  <c r="AF32" i="14" s="1"/>
  <c r="AE35" i="14"/>
  <c r="AF35" i="14" s="1"/>
  <c r="L37" i="14"/>
  <c r="L39" i="14"/>
  <c r="U45" i="14"/>
  <c r="U49" i="14"/>
  <c r="AE51" i="14"/>
  <c r="AF51" i="14" s="1"/>
  <c r="X92" i="14"/>
  <c r="V92" i="14"/>
  <c r="W92" i="14" s="1"/>
  <c r="Y92" i="14" s="1"/>
  <c r="X7" i="14"/>
  <c r="L19" i="14"/>
  <c r="AE38" i="14"/>
  <c r="AF38" i="14" s="1"/>
  <c r="AE40" i="14"/>
  <c r="AF40" i="14" s="1"/>
  <c r="U41" i="14"/>
  <c r="U43" i="14"/>
  <c r="X52" i="14"/>
  <c r="L56" i="14"/>
  <c r="V83" i="14"/>
  <c r="W83" i="14" s="1"/>
  <c r="Y83" i="14" s="1"/>
  <c r="X83" i="14"/>
  <c r="U39" i="14"/>
  <c r="U56" i="14"/>
  <c r="V63" i="14"/>
  <c r="W63" i="14" s="1"/>
  <c r="Y63" i="14" s="1"/>
  <c r="V70" i="14"/>
  <c r="W70" i="14" s="1"/>
  <c r="Y70" i="14" s="1"/>
  <c r="X70" i="14"/>
  <c r="X79" i="14"/>
  <c r="V79" i="14"/>
  <c r="W79" i="14" s="1"/>
  <c r="Y79" i="14" s="1"/>
  <c r="X88" i="14"/>
  <c r="V88" i="14"/>
  <c r="W88" i="14" s="1"/>
  <c r="Y88" i="14" s="1"/>
  <c r="X95" i="14"/>
  <c r="V95" i="14"/>
  <c r="W95" i="14" s="1"/>
  <c r="Y95" i="14" s="1"/>
  <c r="U9" i="14"/>
  <c r="U14" i="14"/>
  <c r="X82" i="14"/>
  <c r="V82" i="14"/>
  <c r="W82" i="14" s="1"/>
  <c r="Y82" i="14" s="1"/>
  <c r="M35" i="14"/>
  <c r="X87" i="14"/>
  <c r="V87" i="14"/>
  <c r="W87" i="14" s="1"/>
  <c r="Y87" i="14" s="1"/>
  <c r="V91" i="14"/>
  <c r="W91" i="14" s="1"/>
  <c r="Y91" i="14" s="1"/>
  <c r="X91" i="14"/>
  <c r="V102" i="14"/>
  <c r="W102" i="14" s="1"/>
  <c r="Y102" i="14" s="1"/>
  <c r="AE4" i="14"/>
  <c r="AF4" i="14" s="1"/>
  <c r="L11" i="14"/>
  <c r="M16" i="14"/>
  <c r="L25" i="14"/>
  <c r="L34" i="14"/>
  <c r="L35" i="14"/>
  <c r="L46" i="14"/>
  <c r="X99" i="14"/>
  <c r="V99" i="14"/>
  <c r="W99" i="14" s="1"/>
  <c r="Y99" i="14" s="1"/>
  <c r="U3" i="14"/>
  <c r="V5" i="14"/>
  <c r="W5" i="14" s="1"/>
  <c r="Y5" i="14" s="1"/>
  <c r="M11" i="14"/>
  <c r="L16" i="14"/>
  <c r="L18" i="14"/>
  <c r="M25" i="14"/>
  <c r="U28" i="14"/>
  <c r="V30" i="14"/>
  <c r="W30" i="14" s="1"/>
  <c r="Y30" i="14" s="1"/>
  <c r="M34" i="14"/>
  <c r="M40" i="14"/>
  <c r="L51" i="14"/>
  <c r="V78" i="14"/>
  <c r="W78" i="14" s="1"/>
  <c r="Y78" i="14" s="1"/>
  <c r="X78" i="14"/>
  <c r="V42" i="14"/>
  <c r="W42" i="14" s="1"/>
  <c r="Y42" i="14" s="1"/>
  <c r="U44" i="14"/>
  <c r="U46" i="14"/>
  <c r="M7" i="14"/>
  <c r="V11" i="14"/>
  <c r="W11" i="14" s="1"/>
  <c r="Y11" i="14" s="1"/>
  <c r="V16" i="14"/>
  <c r="W16" i="14" s="1"/>
  <c r="Y16" i="14" s="1"/>
  <c r="V18" i="14"/>
  <c r="W18" i="14" s="1"/>
  <c r="Y18" i="14" s="1"/>
  <c r="V22" i="14"/>
  <c r="W22" i="14" s="1"/>
  <c r="Y22" i="14" s="1"/>
  <c r="M31" i="14"/>
  <c r="M54" i="14"/>
  <c r="X71" i="14"/>
  <c r="V71" i="14"/>
  <c r="W71" i="14" s="1"/>
  <c r="Y71" i="14" s="1"/>
  <c r="X77" i="14"/>
  <c r="V77" i="14"/>
  <c r="W77" i="14" s="1"/>
  <c r="Y77" i="14" s="1"/>
  <c r="V94" i="14"/>
  <c r="W94" i="14" s="1"/>
  <c r="Y94" i="14" s="1"/>
  <c r="X94" i="14"/>
  <c r="X105" i="14"/>
  <c r="V105" i="14"/>
  <c r="W105" i="14" s="1"/>
  <c r="Y105" i="14" s="1"/>
  <c r="AE53" i="14"/>
  <c r="AF53" i="14" s="1"/>
  <c r="U53" i="14"/>
  <c r="AE64" i="14"/>
  <c r="AF64" i="14" s="1"/>
  <c r="U64" i="14"/>
  <c r="X84" i="14"/>
  <c r="V84" i="14"/>
  <c r="W84" i="14" s="1"/>
  <c r="Y84" i="14" s="1"/>
  <c r="V7" i="14"/>
  <c r="W7" i="14" s="1"/>
  <c r="Y7" i="14" s="1"/>
  <c r="M29" i="14"/>
  <c r="L33" i="14"/>
  <c r="X48" i="14"/>
  <c r="M49" i="14"/>
  <c r="M52" i="14"/>
  <c r="U58" i="14"/>
  <c r="AE60" i="14"/>
  <c r="AF60" i="14" s="1"/>
  <c r="U60" i="14"/>
  <c r="X74" i="14"/>
  <c r="V74" i="14"/>
  <c r="W74" i="14" s="1"/>
  <c r="Y74" i="14" s="1"/>
  <c r="M81" i="14"/>
  <c r="M101" i="14"/>
  <c r="M109" i="14"/>
  <c r="AE127" i="14"/>
  <c r="AF127" i="14" s="1"/>
  <c r="U127" i="14"/>
  <c r="U61" i="14"/>
  <c r="U67" i="14"/>
  <c r="AE71" i="14"/>
  <c r="AF71" i="14" s="1"/>
  <c r="L89" i="14"/>
  <c r="V90" i="14"/>
  <c r="W90" i="14" s="1"/>
  <c r="Y90" i="14" s="1"/>
  <c r="AE92" i="14"/>
  <c r="AF92" i="14" s="1"/>
  <c r="AE95" i="14"/>
  <c r="AF95" i="14" s="1"/>
  <c r="AE99" i="14"/>
  <c r="AF99" i="14" s="1"/>
  <c r="L100" i="14"/>
  <c r="U101" i="14"/>
  <c r="L104" i="14"/>
  <c r="M116" i="14"/>
  <c r="AE63" i="14"/>
  <c r="AF63" i="14" s="1"/>
  <c r="L64" i="14"/>
  <c r="U65" i="14"/>
  <c r="L72" i="14"/>
  <c r="U73" i="14"/>
  <c r="U76" i="14"/>
  <c r="AE79" i="14"/>
  <c r="AF79" i="14" s="1"/>
  <c r="AE84" i="14"/>
  <c r="AF84" i="14" s="1"/>
  <c r="L85" i="14"/>
  <c r="AE87" i="14"/>
  <c r="AF87" i="14" s="1"/>
  <c r="M89" i="14"/>
  <c r="L96" i="14"/>
  <c r="M100" i="14"/>
  <c r="M104" i="14"/>
  <c r="L107" i="14"/>
  <c r="U109" i="14"/>
  <c r="X113" i="14"/>
  <c r="L116" i="14"/>
  <c r="U118" i="14"/>
  <c r="V159" i="14"/>
  <c r="W159" i="14" s="1"/>
  <c r="Y159" i="14" s="1"/>
  <c r="X159" i="14"/>
  <c r="AE70" i="14"/>
  <c r="AF70" i="14" s="1"/>
  <c r="L71" i="14"/>
  <c r="U72" i="14"/>
  <c r="AE78" i="14"/>
  <c r="AF78" i="14" s="1"/>
  <c r="U80" i="14"/>
  <c r="AE83" i="14"/>
  <c r="AF83" i="14" s="1"/>
  <c r="U85" i="14"/>
  <c r="V89" i="14"/>
  <c r="W89" i="14" s="1"/>
  <c r="Y89" i="14" s="1"/>
  <c r="AE91" i="14"/>
  <c r="AF91" i="14" s="1"/>
  <c r="V93" i="14"/>
  <c r="W93" i="14" s="1"/>
  <c r="Y93" i="14" s="1"/>
  <c r="AE94" i="14"/>
  <c r="AF94" i="14" s="1"/>
  <c r="L95" i="14"/>
  <c r="AE98" i="14"/>
  <c r="AF98" i="14" s="1"/>
  <c r="L99" i="14"/>
  <c r="V100" i="14"/>
  <c r="W100" i="14" s="1"/>
  <c r="Y100" i="14" s="1"/>
  <c r="V104" i="14"/>
  <c r="W104" i="14" s="1"/>
  <c r="Y104" i="14" s="1"/>
  <c r="M112" i="14"/>
  <c r="W115" i="14"/>
  <c r="Y115" i="14" s="1"/>
  <c r="V116" i="14"/>
  <c r="W116" i="14" s="1"/>
  <c r="Y116" i="14" s="1"/>
  <c r="L63" i="14"/>
  <c r="L69" i="14"/>
  <c r="M71" i="14"/>
  <c r="M95" i="14"/>
  <c r="M99" i="14"/>
  <c r="L103" i="14"/>
  <c r="AE105" i="14"/>
  <c r="AF105" i="14" s="1"/>
  <c r="V107" i="14"/>
  <c r="W107" i="14" s="1"/>
  <c r="Y107" i="14" s="1"/>
  <c r="L112" i="14"/>
  <c r="U114" i="14"/>
  <c r="AE115" i="14"/>
  <c r="AF115" i="14" s="1"/>
  <c r="L122" i="14"/>
  <c r="M122" i="14"/>
  <c r="M63" i="14"/>
  <c r="X100" i="14"/>
  <c r="X104" i="14"/>
  <c r="U112" i="14"/>
  <c r="L119" i="14"/>
  <c r="M121" i="14"/>
  <c r="L121" i="14"/>
  <c r="M124" i="14"/>
  <c r="L124" i="14"/>
  <c r="X125" i="14"/>
  <c r="V125" i="14"/>
  <c r="W125" i="14" s="1"/>
  <c r="Y125" i="14" s="1"/>
  <c r="L62" i="14"/>
  <c r="L68" i="14"/>
  <c r="M70" i="14"/>
  <c r="M78" i="14"/>
  <c r="M83" i="14"/>
  <c r="M91" i="14"/>
  <c r="M94" i="14"/>
  <c r="M98" i="14"/>
  <c r="V103" i="14"/>
  <c r="W103" i="14" s="1"/>
  <c r="Y103" i="14" s="1"/>
  <c r="V106" i="14"/>
  <c r="W106" i="14" s="1"/>
  <c r="Y106" i="14" s="1"/>
  <c r="V119" i="14"/>
  <c r="W119" i="14" s="1"/>
  <c r="Y119" i="14" s="1"/>
  <c r="L120" i="14"/>
  <c r="U121" i="14"/>
  <c r="M128" i="14"/>
  <c r="L128" i="14"/>
  <c r="X129" i="14"/>
  <c r="V129" i="14"/>
  <c r="W129" i="14" s="1"/>
  <c r="Y129" i="14" s="1"/>
  <c r="V168" i="14"/>
  <c r="W168" i="14" s="1"/>
  <c r="Y168" i="14" s="1"/>
  <c r="X168" i="14"/>
  <c r="V57" i="14"/>
  <c r="W57" i="14" s="1"/>
  <c r="Y57" i="14" s="1"/>
  <c r="M62" i="14"/>
  <c r="M68" i="14"/>
  <c r="L74" i="14"/>
  <c r="L77" i="14"/>
  <c r="L82" i="14"/>
  <c r="L97" i="14"/>
  <c r="L102" i="14"/>
  <c r="W117" i="14"/>
  <c r="Y117" i="14" s="1"/>
  <c r="X119" i="14"/>
  <c r="V120" i="14"/>
  <c r="W120" i="14" s="1"/>
  <c r="Y120" i="14" s="1"/>
  <c r="X132" i="14"/>
  <c r="V132" i="14"/>
  <c r="W132" i="14" s="1"/>
  <c r="Y132" i="14" s="1"/>
  <c r="V139" i="14"/>
  <c r="W139" i="14" s="1"/>
  <c r="Y139" i="14" s="1"/>
  <c r="X139" i="14"/>
  <c r="X123" i="14"/>
  <c r="V123" i="14"/>
  <c r="W123" i="14" s="1"/>
  <c r="Y123" i="14" s="1"/>
  <c r="W124" i="14"/>
  <c r="Y124" i="14" s="1"/>
  <c r="X124" i="14"/>
  <c r="V68" i="14"/>
  <c r="W68" i="14" s="1"/>
  <c r="Y68" i="14" s="1"/>
  <c r="M90" i="14"/>
  <c r="X110" i="14"/>
  <c r="X117" i="14"/>
  <c r="X128" i="14"/>
  <c r="U135" i="14"/>
  <c r="U138" i="14"/>
  <c r="M142" i="14"/>
  <c r="M148" i="14"/>
  <c r="M151" i="14"/>
  <c r="M156" i="14"/>
  <c r="U158" i="14"/>
  <c r="M161" i="14"/>
  <c r="V164" i="14"/>
  <c r="W164" i="14" s="1"/>
  <c r="Y164" i="14" s="1"/>
  <c r="AE169" i="14"/>
  <c r="AF169" i="14" s="1"/>
  <c r="M170" i="14"/>
  <c r="V185" i="14"/>
  <c r="W185" i="14" s="1"/>
  <c r="Y185" i="14" s="1"/>
  <c r="V186" i="14"/>
  <c r="W186" i="14" s="1"/>
  <c r="Y186" i="14" s="1"/>
  <c r="X136" i="14"/>
  <c r="M179" i="14"/>
  <c r="L179" i="14"/>
  <c r="X202" i="14"/>
  <c r="V202" i="14"/>
  <c r="W202" i="14" s="1"/>
  <c r="Y202" i="14" s="1"/>
  <c r="X215" i="14"/>
  <c r="V215" i="14"/>
  <c r="W215" i="14" s="1"/>
  <c r="Y215" i="14" s="1"/>
  <c r="M134" i="14"/>
  <c r="V142" i="14"/>
  <c r="W142" i="14" s="1"/>
  <c r="Y142" i="14" s="1"/>
  <c r="L144" i="14"/>
  <c r="L150" i="14"/>
  <c r="L155" i="14"/>
  <c r="L163" i="14"/>
  <c r="L166" i="14"/>
  <c r="U178" i="14"/>
  <c r="U191" i="14"/>
  <c r="AE191" i="14"/>
  <c r="AF191" i="14" s="1"/>
  <c r="X205" i="14"/>
  <c r="V205" i="14"/>
  <c r="W205" i="14" s="1"/>
  <c r="Y205" i="14" s="1"/>
  <c r="M144" i="14"/>
  <c r="M150" i="14"/>
  <c r="M155" i="14"/>
  <c r="V161" i="14"/>
  <c r="W161" i="14" s="1"/>
  <c r="Y161" i="14" s="1"/>
  <c r="AE165" i="14"/>
  <c r="AF165" i="14" s="1"/>
  <c r="X173" i="14"/>
  <c r="W173" i="14"/>
  <c r="Y173" i="14" s="1"/>
  <c r="M174" i="14"/>
  <c r="V201" i="14"/>
  <c r="W201" i="14" s="1"/>
  <c r="Y201" i="14" s="1"/>
  <c r="X201" i="14"/>
  <c r="V214" i="14"/>
  <c r="W214" i="14" s="1"/>
  <c r="Y214" i="14" s="1"/>
  <c r="X214" i="14"/>
  <c r="X142" i="14"/>
  <c r="U144" i="14"/>
  <c r="U150" i="14"/>
  <c r="U155" i="14"/>
  <c r="U163" i="14"/>
  <c r="AE172" i="14"/>
  <c r="AF172" i="14" s="1"/>
  <c r="U172" i="14"/>
  <c r="V179" i="14"/>
  <c r="W179" i="14" s="1"/>
  <c r="Y179" i="14" s="1"/>
  <c r="X195" i="14"/>
  <c r="V195" i="14"/>
  <c r="W195" i="14" s="1"/>
  <c r="Y195" i="14" s="1"/>
  <c r="X243" i="14"/>
  <c r="V243" i="14"/>
  <c r="W243" i="14" s="1"/>
  <c r="Y243" i="14" s="1"/>
  <c r="M125" i="14"/>
  <c r="M129" i="14"/>
  <c r="M140" i="14"/>
  <c r="M160" i="14"/>
  <c r="V166" i="14"/>
  <c r="W166" i="14" s="1"/>
  <c r="Y166" i="14" s="1"/>
  <c r="AE179" i="14"/>
  <c r="AF179" i="14" s="1"/>
  <c r="V194" i="14"/>
  <c r="W194" i="14" s="1"/>
  <c r="Y194" i="14" s="1"/>
  <c r="X194" i="14"/>
  <c r="V234" i="14"/>
  <c r="W234" i="14" s="1"/>
  <c r="Y234" i="14" s="1"/>
  <c r="L139" i="14"/>
  <c r="V140" i="14"/>
  <c r="W140" i="14" s="1"/>
  <c r="Y140" i="14" s="1"/>
  <c r="L159" i="14"/>
  <c r="V160" i="14"/>
  <c r="W160" i="14" s="1"/>
  <c r="Y160" i="14" s="1"/>
  <c r="L165" i="14"/>
  <c r="W169" i="14"/>
  <c r="Y169" i="14" s="1"/>
  <c r="V171" i="14"/>
  <c r="W171" i="14" s="1"/>
  <c r="Y171" i="14" s="1"/>
  <c r="X198" i="14"/>
  <c r="V198" i="14"/>
  <c r="W198" i="14" s="1"/>
  <c r="Y198" i="14" s="1"/>
  <c r="X211" i="14"/>
  <c r="V211" i="14"/>
  <c r="W211" i="14" s="1"/>
  <c r="Y211" i="14" s="1"/>
  <c r="X217" i="14"/>
  <c r="V217" i="14"/>
  <c r="W217" i="14" s="1"/>
  <c r="Y217" i="14" s="1"/>
  <c r="L136" i="14"/>
  <c r="M139" i="14"/>
  <c r="M159" i="14"/>
  <c r="V232" i="14"/>
  <c r="W232" i="14" s="1"/>
  <c r="Y232" i="14" s="1"/>
  <c r="X232" i="14"/>
  <c r="L123" i="14"/>
  <c r="M136" i="14"/>
  <c r="V165" i="14"/>
  <c r="W165" i="14" s="1"/>
  <c r="Y165" i="14" s="1"/>
  <c r="V224" i="14"/>
  <c r="W224" i="14" s="1"/>
  <c r="Y224" i="14" s="1"/>
  <c r="X224" i="14"/>
  <c r="X239" i="14"/>
  <c r="V239" i="14"/>
  <c r="W239" i="14" s="1"/>
  <c r="Y239" i="14" s="1"/>
  <c r="M177" i="14"/>
  <c r="L177" i="14"/>
  <c r="X210" i="14"/>
  <c r="V210" i="14"/>
  <c r="W210" i="14" s="1"/>
  <c r="Y210" i="14" s="1"/>
  <c r="M114" i="14"/>
  <c r="M118" i="14"/>
  <c r="V136" i="14"/>
  <c r="W136" i="14" s="1"/>
  <c r="Y136" i="14" s="1"/>
  <c r="V162" i="14"/>
  <c r="W162" i="14" s="1"/>
  <c r="Y162" i="14" s="1"/>
  <c r="X165" i="14"/>
  <c r="V183" i="14"/>
  <c r="W183" i="14" s="1"/>
  <c r="Y183" i="14" s="1"/>
  <c r="X185" i="14"/>
  <c r="L192" i="14"/>
  <c r="AE195" i="14"/>
  <c r="AF195" i="14" s="1"/>
  <c r="U223" i="14"/>
  <c r="V261" i="14"/>
  <c r="W261" i="14" s="1"/>
  <c r="Y261" i="14" s="1"/>
  <c r="V188" i="14"/>
  <c r="W188" i="14" s="1"/>
  <c r="Y188" i="14" s="1"/>
  <c r="M192" i="14"/>
  <c r="M196" i="14"/>
  <c r="M199" i="14"/>
  <c r="L203" i="14"/>
  <c r="M206" i="14"/>
  <c r="U209" i="14"/>
  <c r="M212" i="14"/>
  <c r="U216" i="14"/>
  <c r="U220" i="14"/>
  <c r="L222" i="14"/>
  <c r="L226" i="14"/>
  <c r="L230" i="14"/>
  <c r="U231" i="14"/>
  <c r="M238" i="14"/>
  <c r="M247" i="14"/>
  <c r="V269" i="14"/>
  <c r="W269" i="14" s="1"/>
  <c r="Y269" i="14" s="1"/>
  <c r="X269" i="14"/>
  <c r="M203" i="14"/>
  <c r="M222" i="14"/>
  <c r="M226" i="14"/>
  <c r="M230" i="14"/>
  <c r="V240" i="14"/>
  <c r="W240" i="14" s="1"/>
  <c r="Y240" i="14" s="1"/>
  <c r="X246" i="14"/>
  <c r="W246" i="14"/>
  <c r="Y246" i="14" s="1"/>
  <c r="V273" i="14"/>
  <c r="W273" i="14" s="1"/>
  <c r="Y273" i="14" s="1"/>
  <c r="X273" i="14"/>
  <c r="X277" i="14"/>
  <c r="V277" i="14"/>
  <c r="W277" i="14" s="1"/>
  <c r="Y277" i="14" s="1"/>
  <c r="V307" i="14"/>
  <c r="W307" i="14" s="1"/>
  <c r="Y307" i="14" s="1"/>
  <c r="X307" i="14"/>
  <c r="M254" i="14"/>
  <c r="L254" i="14"/>
  <c r="X268" i="14"/>
  <c r="V268" i="14"/>
  <c r="W268" i="14" s="1"/>
  <c r="Y268" i="14" s="1"/>
  <c r="V285" i="14"/>
  <c r="W285" i="14" s="1"/>
  <c r="Y285" i="14" s="1"/>
  <c r="AE224" i="14"/>
  <c r="AF224" i="14" s="1"/>
  <c r="V226" i="14"/>
  <c r="W226" i="14" s="1"/>
  <c r="Y226" i="14" s="1"/>
  <c r="V230" i="14"/>
  <c r="W230" i="14" s="1"/>
  <c r="Y230" i="14" s="1"/>
  <c r="X240" i="14"/>
  <c r="L245" i="14"/>
  <c r="V247" i="14"/>
  <c r="W247" i="14" s="1"/>
  <c r="Y247" i="14" s="1"/>
  <c r="X251" i="14"/>
  <c r="W251" i="14"/>
  <c r="Y251" i="14" s="1"/>
  <c r="X254" i="14"/>
  <c r="V254" i="14"/>
  <c r="W254" i="14" s="1"/>
  <c r="Y254" i="14" s="1"/>
  <c r="X311" i="14"/>
  <c r="V311" i="14"/>
  <c r="W311" i="14" s="1"/>
  <c r="Y311" i="14" s="1"/>
  <c r="M245" i="14"/>
  <c r="M249" i="14"/>
  <c r="L249" i="14"/>
  <c r="X260" i="14"/>
  <c r="V260" i="14"/>
  <c r="W260" i="14" s="1"/>
  <c r="Y260" i="14" s="1"/>
  <c r="L186" i="14"/>
  <c r="L194" i="14"/>
  <c r="L201" i="14"/>
  <c r="L214" i="14"/>
  <c r="X230" i="14"/>
  <c r="X249" i="14"/>
  <c r="V249" i="14"/>
  <c r="W249" i="14" s="1"/>
  <c r="Y249" i="14" s="1"/>
  <c r="V264" i="14"/>
  <c r="W264" i="14" s="1"/>
  <c r="Y264" i="14" s="1"/>
  <c r="X264" i="14"/>
  <c r="X281" i="14"/>
  <c r="V281" i="14"/>
  <c r="W281" i="14" s="1"/>
  <c r="Y281" i="14" s="1"/>
  <c r="L183" i="14"/>
  <c r="M186" i="14"/>
  <c r="M194" i="14"/>
  <c r="M201" i="14"/>
  <c r="M214" i="14"/>
  <c r="L224" i="14"/>
  <c r="V225" i="14"/>
  <c r="W225" i="14" s="1"/>
  <c r="Y225" i="14" s="1"/>
  <c r="L232" i="14"/>
  <c r="M234" i="14"/>
  <c r="X299" i="14"/>
  <c r="V299" i="14"/>
  <c r="W299" i="14" s="1"/>
  <c r="Y299" i="14" s="1"/>
  <c r="M183" i="14"/>
  <c r="L210" i="14"/>
  <c r="L217" i="14"/>
  <c r="V218" i="14"/>
  <c r="W218" i="14" s="1"/>
  <c r="Y218" i="14" s="1"/>
  <c r="M224" i="14"/>
  <c r="M232" i="14"/>
  <c r="X280" i="14"/>
  <c r="V280" i="14"/>
  <c r="W280" i="14" s="1"/>
  <c r="Y280" i="14" s="1"/>
  <c r="L173" i="14"/>
  <c r="M210" i="14"/>
  <c r="M217" i="14"/>
  <c r="U253" i="14"/>
  <c r="AE253" i="14"/>
  <c r="AF253" i="14" s="1"/>
  <c r="M173" i="14"/>
  <c r="M185" i="14"/>
  <c r="M193" i="14"/>
  <c r="M200" i="14"/>
  <c r="M207" i="14"/>
  <c r="M213" i="14"/>
  <c r="L242" i="14"/>
  <c r="AE245" i="14"/>
  <c r="AF245" i="14" s="1"/>
  <c r="U245" i="14"/>
  <c r="U257" i="14"/>
  <c r="M263" i="14"/>
  <c r="M272" i="14"/>
  <c r="L277" i="14"/>
  <c r="U278" i="14"/>
  <c r="U291" i="14"/>
  <c r="X292" i="14"/>
  <c r="U295" i="14"/>
  <c r="X296" i="14"/>
  <c r="X304" i="14"/>
  <c r="M305" i="14"/>
  <c r="X342" i="14"/>
  <c r="V342" i="14"/>
  <c r="W342" i="14" s="1"/>
  <c r="Y342" i="14" s="1"/>
  <c r="L256" i="14"/>
  <c r="U263" i="14"/>
  <c r="U267" i="14"/>
  <c r="U272" i="14"/>
  <c r="U302" i="14"/>
  <c r="AE311" i="14"/>
  <c r="AF311" i="14" s="1"/>
  <c r="U317" i="14"/>
  <c r="M256" i="14"/>
  <c r="L287" i="14"/>
  <c r="M294" i="14"/>
  <c r="AE299" i="14"/>
  <c r="AF299" i="14" s="1"/>
  <c r="U305" i="14"/>
  <c r="X319" i="14"/>
  <c r="V319" i="14"/>
  <c r="W319" i="14" s="1"/>
  <c r="Y319" i="14" s="1"/>
  <c r="U323" i="14"/>
  <c r="AE323" i="14"/>
  <c r="AF323" i="14" s="1"/>
  <c r="X334" i="14"/>
  <c r="V334" i="14"/>
  <c r="W334" i="14" s="1"/>
  <c r="Y334" i="14" s="1"/>
  <c r="M287" i="14"/>
  <c r="U290" i="14"/>
  <c r="U294" i="14"/>
  <c r="M303" i="14"/>
  <c r="V310" i="14"/>
  <c r="W310" i="14" s="1"/>
  <c r="Y310" i="14" s="1"/>
  <c r="M322" i="14"/>
  <c r="L322" i="14"/>
  <c r="AE269" i="14"/>
  <c r="AF269" i="14" s="1"/>
  <c r="M283" i="14"/>
  <c r="U287" i="14"/>
  <c r="V298" i="14"/>
  <c r="W298" i="14" s="1"/>
  <c r="Y298" i="14" s="1"/>
  <c r="V300" i="14"/>
  <c r="W300" i="14" s="1"/>
  <c r="Y300" i="14" s="1"/>
  <c r="L303" i="14"/>
  <c r="AE307" i="14"/>
  <c r="AF307" i="14" s="1"/>
  <c r="W308" i="14"/>
  <c r="Y308" i="14" s="1"/>
  <c r="U313" i="14"/>
  <c r="V303" i="14"/>
  <c r="W303" i="14" s="1"/>
  <c r="Y303" i="14" s="1"/>
  <c r="X310" i="14"/>
  <c r="V318" i="14"/>
  <c r="W318" i="14" s="1"/>
  <c r="Y318" i="14" s="1"/>
  <c r="X322" i="14"/>
  <c r="V322" i="14"/>
  <c r="W322" i="14" s="1"/>
  <c r="Y322" i="14" s="1"/>
  <c r="AE260" i="14"/>
  <c r="AF260" i="14" s="1"/>
  <c r="L261" i="14"/>
  <c r="AE268" i="14"/>
  <c r="AF268" i="14" s="1"/>
  <c r="AE281" i="14"/>
  <c r="AF281" i="14" s="1"/>
  <c r="L282" i="14"/>
  <c r="M299" i="14"/>
  <c r="M301" i="14"/>
  <c r="X340" i="14"/>
  <c r="V340" i="14"/>
  <c r="W340" i="14" s="1"/>
  <c r="Y340" i="14" s="1"/>
  <c r="X363" i="14"/>
  <c r="V363" i="14"/>
  <c r="W363" i="14" s="1"/>
  <c r="Y363" i="14" s="1"/>
  <c r="V250" i="14"/>
  <c r="W250" i="14" s="1"/>
  <c r="Y250" i="14" s="1"/>
  <c r="M282" i="14"/>
  <c r="V289" i="14"/>
  <c r="W289" i="14" s="1"/>
  <c r="Y289" i="14" s="1"/>
  <c r="L292" i="14"/>
  <c r="V293" i="14"/>
  <c r="W293" i="14" s="1"/>
  <c r="Y293" i="14" s="1"/>
  <c r="L296" i="14"/>
  <c r="V297" i="14"/>
  <c r="W297" i="14" s="1"/>
  <c r="Y297" i="14" s="1"/>
  <c r="L299" i="14"/>
  <c r="L301" i="14"/>
  <c r="X303" i="14"/>
  <c r="L309" i="14"/>
  <c r="M316" i="14"/>
  <c r="V357" i="14"/>
  <c r="W357" i="14" s="1"/>
  <c r="Y357" i="14" s="1"/>
  <c r="X357" i="14"/>
  <c r="L264" i="14"/>
  <c r="M269" i="14"/>
  <c r="V270" i="14"/>
  <c r="W270" i="14" s="1"/>
  <c r="Y270" i="14" s="1"/>
  <c r="L273" i="14"/>
  <c r="M292" i="14"/>
  <c r="M296" i="14"/>
  <c r="U301" i="14"/>
  <c r="V306" i="14"/>
  <c r="W306" i="14" s="1"/>
  <c r="Y306" i="14" s="1"/>
  <c r="U309" i="14"/>
  <c r="L316" i="14"/>
  <c r="U321" i="14"/>
  <c r="AE321" i="14"/>
  <c r="AF321" i="14" s="1"/>
  <c r="X325" i="14"/>
  <c r="V325" i="14"/>
  <c r="W325" i="14" s="1"/>
  <c r="Y325" i="14" s="1"/>
  <c r="X250" i="14"/>
  <c r="M264" i="14"/>
  <c r="M273" i="14"/>
  <c r="M307" i="14"/>
  <c r="V314" i="14"/>
  <c r="W314" i="14" s="1"/>
  <c r="Y314" i="14" s="1"/>
  <c r="X337" i="14"/>
  <c r="V337" i="14"/>
  <c r="W337" i="14" s="1"/>
  <c r="Y337" i="14" s="1"/>
  <c r="L278" i="14"/>
  <c r="L291" i="14"/>
  <c r="V292" i="14"/>
  <c r="W292" i="14" s="1"/>
  <c r="Y292" i="14" s="1"/>
  <c r="L295" i="14"/>
  <c r="V296" i="14"/>
  <c r="W296" i="14" s="1"/>
  <c r="Y296" i="14" s="1"/>
  <c r="M312" i="14"/>
  <c r="X324" i="14"/>
  <c r="V324" i="14"/>
  <c r="W324" i="14" s="1"/>
  <c r="Y324" i="14" s="1"/>
  <c r="X351" i="14"/>
  <c r="V351" i="14"/>
  <c r="W351" i="14" s="1"/>
  <c r="Y351" i="14" s="1"/>
  <c r="X356" i="14"/>
  <c r="V356" i="14"/>
  <c r="W356" i="14" s="1"/>
  <c r="Y356" i="14" s="1"/>
  <c r="X360" i="14"/>
  <c r="V360" i="14"/>
  <c r="W360" i="14" s="1"/>
  <c r="Y360" i="14" s="1"/>
  <c r="M257" i="14"/>
  <c r="M278" i="14"/>
  <c r="M291" i="14"/>
  <c r="M295" i="14"/>
  <c r="V304" i="14"/>
  <c r="W304" i="14" s="1"/>
  <c r="Y304" i="14" s="1"/>
  <c r="L312" i="14"/>
  <c r="X361" i="14"/>
  <c r="V361" i="14"/>
  <c r="W361" i="14" s="1"/>
  <c r="Y361" i="14" s="1"/>
  <c r="M406" i="14"/>
  <c r="L406" i="14"/>
  <c r="U409" i="14"/>
  <c r="AE409" i="14"/>
  <c r="AF409" i="14" s="1"/>
  <c r="M320" i="14"/>
  <c r="M325" i="14"/>
  <c r="V326" i="14"/>
  <c r="W326" i="14" s="1"/>
  <c r="Y326" i="14" s="1"/>
  <c r="L332" i="14"/>
  <c r="V333" i="14"/>
  <c r="W333" i="14" s="1"/>
  <c r="Y333" i="14" s="1"/>
  <c r="V336" i="14"/>
  <c r="W336" i="14" s="1"/>
  <c r="Y336" i="14" s="1"/>
  <c r="U343" i="14"/>
  <c r="V347" i="14"/>
  <c r="W347" i="14" s="1"/>
  <c r="Y347" i="14" s="1"/>
  <c r="V350" i="14"/>
  <c r="W350" i="14" s="1"/>
  <c r="Y350" i="14" s="1"/>
  <c r="L358" i="14"/>
  <c r="L366" i="14"/>
  <c r="X391" i="14"/>
  <c r="V391" i="14"/>
  <c r="W391" i="14" s="1"/>
  <c r="Y391" i="14" s="1"/>
  <c r="V404" i="14"/>
  <c r="W404" i="14" s="1"/>
  <c r="Y404" i="14" s="1"/>
  <c r="X411" i="14"/>
  <c r="V411" i="14"/>
  <c r="W411" i="14" s="1"/>
  <c r="Y411" i="14" s="1"/>
  <c r="L324" i="14"/>
  <c r="M332" i="14"/>
  <c r="L342" i="14"/>
  <c r="L346" i="14"/>
  <c r="L349" i="14"/>
  <c r="AE351" i="14"/>
  <c r="AF351" i="14" s="1"/>
  <c r="L352" i="14"/>
  <c r="X353" i="14"/>
  <c r="X355" i="14"/>
  <c r="M366" i="14"/>
  <c r="M398" i="14"/>
  <c r="L398" i="14"/>
  <c r="U401" i="14"/>
  <c r="AE401" i="14"/>
  <c r="AF401" i="14" s="1"/>
  <c r="X326" i="14"/>
  <c r="X333" i="14"/>
  <c r="X336" i="14"/>
  <c r="M342" i="14"/>
  <c r="X347" i="14"/>
  <c r="X350" i="14"/>
  <c r="M356" i="14"/>
  <c r="AE357" i="14"/>
  <c r="AF357" i="14" s="1"/>
  <c r="U358" i="14"/>
  <c r="M364" i="14"/>
  <c r="U366" i="14"/>
  <c r="V377" i="14"/>
  <c r="W377" i="14" s="1"/>
  <c r="Y377" i="14" s="1"/>
  <c r="X377" i="14"/>
  <c r="Y382" i="14"/>
  <c r="M388" i="14"/>
  <c r="L388" i="14"/>
  <c r="V396" i="14"/>
  <c r="W396" i="14" s="1"/>
  <c r="Y396" i="14" s="1"/>
  <c r="M311" i="14"/>
  <c r="M315" i="14"/>
  <c r="M319" i="14"/>
  <c r="W320" i="14"/>
  <c r="Y320" i="14" s="1"/>
  <c r="L323" i="14"/>
  <c r="L328" i="14"/>
  <c r="V332" i="14"/>
  <c r="W332" i="14" s="1"/>
  <c r="Y332" i="14" s="1"/>
  <c r="M338" i="14"/>
  <c r="L364" i="14"/>
  <c r="M367" i="14"/>
  <c r="L367" i="14"/>
  <c r="M371" i="14"/>
  <c r="L371" i="14"/>
  <c r="X379" i="14"/>
  <c r="V379" i="14"/>
  <c r="W379" i="14" s="1"/>
  <c r="Y379" i="14" s="1"/>
  <c r="X382" i="14"/>
  <c r="U385" i="14"/>
  <c r="M390" i="14"/>
  <c r="L390" i="14"/>
  <c r="U393" i="14"/>
  <c r="AE393" i="14"/>
  <c r="AF393" i="14" s="1"/>
  <c r="X403" i="14"/>
  <c r="V403" i="14"/>
  <c r="W403" i="14" s="1"/>
  <c r="Y403" i="14" s="1"/>
  <c r="X354" i="14"/>
  <c r="V354" i="14"/>
  <c r="W354" i="14" s="1"/>
  <c r="Y354" i="14" s="1"/>
  <c r="V388" i="14"/>
  <c r="W388" i="14" s="1"/>
  <c r="Y388" i="14" s="1"/>
  <c r="M410" i="14"/>
  <c r="L410" i="14"/>
  <c r="L334" i="14"/>
  <c r="L337" i="14"/>
  <c r="V338" i="14"/>
  <c r="W338" i="14" s="1"/>
  <c r="Y338" i="14" s="1"/>
  <c r="AE340" i="14"/>
  <c r="AF340" i="14" s="1"/>
  <c r="L348" i="14"/>
  <c r="L351" i="14"/>
  <c r="AE363" i="14"/>
  <c r="AF363" i="14" s="1"/>
  <c r="M368" i="14"/>
  <c r="M369" i="14"/>
  <c r="L369" i="14"/>
  <c r="M370" i="14"/>
  <c r="U376" i="14"/>
  <c r="M378" i="14"/>
  <c r="X395" i="14"/>
  <c r="V395" i="14"/>
  <c r="W395" i="14" s="1"/>
  <c r="Y395" i="14" s="1"/>
  <c r="V408" i="14"/>
  <c r="W408" i="14" s="1"/>
  <c r="Y408" i="14" s="1"/>
  <c r="M334" i="14"/>
  <c r="M337" i="14"/>
  <c r="V372" i="14"/>
  <c r="W372" i="14" s="1"/>
  <c r="Y372" i="14" s="1"/>
  <c r="X372" i="14"/>
  <c r="M402" i="14"/>
  <c r="L402" i="14"/>
  <c r="U405" i="14"/>
  <c r="AE405" i="14"/>
  <c r="AF405" i="14" s="1"/>
  <c r="L327" i="14"/>
  <c r="L330" i="14"/>
  <c r="V331" i="14"/>
  <c r="W331" i="14" s="1"/>
  <c r="Y331" i="14" s="1"/>
  <c r="V341" i="14"/>
  <c r="W341" i="14" s="1"/>
  <c r="Y341" i="14" s="1"/>
  <c r="L344" i="14"/>
  <c r="L359" i="14"/>
  <c r="U368" i="14"/>
  <c r="M384" i="14"/>
  <c r="L384" i="14"/>
  <c r="X387" i="14"/>
  <c r="V387" i="14"/>
  <c r="W387" i="14" s="1"/>
  <c r="Y387" i="14" s="1"/>
  <c r="V400" i="14"/>
  <c r="W400" i="14" s="1"/>
  <c r="Y400" i="14" s="1"/>
  <c r="M330" i="14"/>
  <c r="M344" i="14"/>
  <c r="L365" i="14"/>
  <c r="X369" i="14"/>
  <c r="X373" i="14"/>
  <c r="W373" i="14"/>
  <c r="Y373" i="14" s="1"/>
  <c r="AA378" i="14"/>
  <c r="M394" i="14"/>
  <c r="L394" i="14"/>
  <c r="U397" i="14"/>
  <c r="AE397" i="14"/>
  <c r="AF397" i="14" s="1"/>
  <c r="X407" i="14"/>
  <c r="V407" i="14"/>
  <c r="W407" i="14" s="1"/>
  <c r="Y407" i="14" s="1"/>
  <c r="L336" i="14"/>
  <c r="L347" i="14"/>
  <c r="L350" i="14"/>
  <c r="M363" i="14"/>
  <c r="M365" i="14"/>
  <c r="X374" i="14"/>
  <c r="W374" i="14"/>
  <c r="Y374" i="14" s="1"/>
  <c r="V384" i="14"/>
  <c r="W384" i="14" s="1"/>
  <c r="Y384" i="14" s="1"/>
  <c r="V392" i="14"/>
  <c r="W392" i="14" s="1"/>
  <c r="Y392" i="14" s="1"/>
  <c r="V412" i="14"/>
  <c r="W412" i="14" s="1"/>
  <c r="Y412" i="14" s="1"/>
  <c r="X380" i="14"/>
  <c r="W380" i="14"/>
  <c r="Y380" i="14" s="1"/>
  <c r="M386" i="14"/>
  <c r="L386" i="14"/>
  <c r="U389" i="14"/>
  <c r="AE389" i="14"/>
  <c r="AF389" i="14" s="1"/>
  <c r="M374" i="14"/>
  <c r="W375" i="14"/>
  <c r="Y375" i="14" s="1"/>
  <c r="AE384" i="14"/>
  <c r="AF384" i="14" s="1"/>
  <c r="L385" i="14"/>
  <c r="AE388" i="14"/>
  <c r="AF388" i="14" s="1"/>
  <c r="L389" i="14"/>
  <c r="AE392" i="14"/>
  <c r="AF392" i="14" s="1"/>
  <c r="L393" i="14"/>
  <c r="AE396" i="14"/>
  <c r="AF396" i="14" s="1"/>
  <c r="L397" i="14"/>
  <c r="AE400" i="14"/>
  <c r="AF400" i="14" s="1"/>
  <c r="L401" i="14"/>
  <c r="AE404" i="14"/>
  <c r="AF404" i="14" s="1"/>
  <c r="L405" i="14"/>
  <c r="V406" i="14"/>
  <c r="W406" i="14" s="1"/>
  <c r="Y406" i="14" s="1"/>
  <c r="AE408" i="14"/>
  <c r="AF408" i="14" s="1"/>
  <c r="L409" i="14"/>
  <c r="V410" i="14"/>
  <c r="W410" i="14" s="1"/>
  <c r="Y410" i="14" s="1"/>
  <c r="AE412" i="14"/>
  <c r="AF412" i="14" s="1"/>
  <c r="AE372" i="14"/>
  <c r="AF372" i="14" s="1"/>
  <c r="AE377" i="14"/>
  <c r="AF377" i="14" s="1"/>
  <c r="M385" i="14"/>
  <c r="M389" i="14"/>
  <c r="M393" i="14"/>
  <c r="M397" i="14"/>
  <c r="M401" i="14"/>
  <c r="M405" i="14"/>
  <c r="M409" i="14"/>
  <c r="L392" i="14"/>
  <c r="L396" i="14"/>
  <c r="L400" i="14"/>
  <c r="L404" i="14"/>
  <c r="L408" i="14"/>
  <c r="L412" i="14"/>
  <c r="L372" i="14"/>
  <c r="M392" i="14"/>
  <c r="M396" i="14"/>
  <c r="M400" i="14"/>
  <c r="M404" i="14"/>
  <c r="M408" i="14"/>
  <c r="M412" i="14"/>
  <c r="L383" i="14"/>
  <c r="L387" i="14"/>
  <c r="L391" i="14"/>
  <c r="L395" i="14"/>
  <c r="L399" i="14"/>
  <c r="L403" i="14"/>
  <c r="L407" i="14"/>
  <c r="L411" i="14"/>
  <c r="M383" i="14"/>
  <c r="M387" i="14"/>
  <c r="M391" i="14"/>
  <c r="M395" i="14"/>
  <c r="M399" i="14"/>
  <c r="M403" i="14"/>
  <c r="M407" i="14"/>
  <c r="M411" i="14"/>
  <c r="V24" i="11"/>
  <c r="K24" i="11"/>
  <c r="M24" i="11" s="1"/>
  <c r="AA23" i="11"/>
  <c r="AE23" i="11" s="1"/>
  <c r="AF23" i="11" s="1"/>
  <c r="K23" i="11"/>
  <c r="L23" i="11" s="1"/>
  <c r="AA22" i="11"/>
  <c r="K22" i="11"/>
  <c r="M22" i="11" s="1"/>
  <c r="AA21" i="11"/>
  <c r="AE21" i="11" s="1"/>
  <c r="AF21" i="11" s="1"/>
  <c r="K21" i="11"/>
  <c r="M21" i="11" s="1"/>
  <c r="AA20" i="11"/>
  <c r="AE20" i="11" s="1"/>
  <c r="AF20" i="11" s="1"/>
  <c r="K20" i="11"/>
  <c r="L20" i="11" s="1"/>
  <c r="AA19" i="11"/>
  <c r="AE19" i="11" s="1"/>
  <c r="AF19" i="11" s="1"/>
  <c r="K19" i="11"/>
  <c r="M19" i="11" s="1"/>
  <c r="AA18" i="11"/>
  <c r="AE18" i="11" s="1"/>
  <c r="AF18" i="11" s="1"/>
  <c r="K18" i="11"/>
  <c r="L18" i="11" s="1"/>
  <c r="AE17" i="11"/>
  <c r="AF17" i="11" s="1"/>
  <c r="AA17" i="11"/>
  <c r="U17" i="11" s="1"/>
  <c r="K17" i="11"/>
  <c r="M17" i="11" s="1"/>
  <c r="AA16" i="11"/>
  <c r="AE16" i="11" s="1"/>
  <c r="AF16" i="11" s="1"/>
  <c r="K16" i="11"/>
  <c r="M16" i="11" s="1"/>
  <c r="AA15" i="11"/>
  <c r="AE15" i="11" s="1"/>
  <c r="AF15" i="11" s="1"/>
  <c r="K15" i="11"/>
  <c r="M15" i="11" s="1"/>
  <c r="AA14" i="11"/>
  <c r="AE14" i="11" s="1"/>
  <c r="AF14" i="11" s="1"/>
  <c r="K14" i="11"/>
  <c r="L14" i="11" s="1"/>
  <c r="AA13" i="11"/>
  <c r="AE13" i="11" s="1"/>
  <c r="AF13" i="11" s="1"/>
  <c r="K13" i="11"/>
  <c r="L13" i="11" s="1"/>
  <c r="AA12" i="11"/>
  <c r="U12" i="11" s="1"/>
  <c r="K12" i="11"/>
  <c r="M12" i="11" s="1"/>
  <c r="AA11" i="11"/>
  <c r="V11" i="11"/>
  <c r="W11" i="11" s="1"/>
  <c r="Y11" i="11" s="1"/>
  <c r="K11" i="11"/>
  <c r="L11" i="11" s="1"/>
  <c r="AA10" i="11"/>
  <c r="K10" i="11"/>
  <c r="M10" i="11" s="1"/>
  <c r="AA9" i="11"/>
  <c r="V9" i="11"/>
  <c r="W9" i="11" s="1"/>
  <c r="Y9" i="11" s="1"/>
  <c r="K9" i="11"/>
  <c r="M9" i="11" s="1"/>
  <c r="AA8" i="11"/>
  <c r="U8" i="11" s="1"/>
  <c r="X8" i="11" s="1"/>
  <c r="K8" i="11"/>
  <c r="L8" i="11" s="1"/>
  <c r="AA7" i="11"/>
  <c r="V7" i="11"/>
  <c r="W7" i="11" s="1"/>
  <c r="Y7" i="11" s="1"/>
  <c r="K7" i="11"/>
  <c r="M7" i="11" s="1"/>
  <c r="AA6" i="11"/>
  <c r="V6" i="11"/>
  <c r="W6" i="11" s="1"/>
  <c r="Y6" i="11" s="1"/>
  <c r="K6" i="11"/>
  <c r="L6" i="11" s="1"/>
  <c r="AA5" i="11"/>
  <c r="V5" i="11"/>
  <c r="W5" i="11" s="1"/>
  <c r="Y5" i="11" s="1"/>
  <c r="M5" i="11"/>
  <c r="AA4" i="11"/>
  <c r="AE4" i="11" s="1"/>
  <c r="AF4" i="11" s="1"/>
  <c r="K4" i="11"/>
  <c r="V3" i="11"/>
  <c r="W3" i="11" s="1"/>
  <c r="Y3" i="11" s="1"/>
  <c r="M3" i="11"/>
  <c r="AD47" i="9"/>
  <c r="AA47" i="9" s="1"/>
  <c r="AE47" i="9" s="1"/>
  <c r="AF47" i="9" s="1"/>
  <c r="K47" i="9"/>
  <c r="M47" i="9" s="1"/>
  <c r="AD46" i="9"/>
  <c r="AA46" i="9" s="1"/>
  <c r="U46" i="9" s="1"/>
  <c r="K46" i="9"/>
  <c r="M46" i="9" s="1"/>
  <c r="AA45" i="9"/>
  <c r="AE45" i="9" s="1"/>
  <c r="AF45" i="9" s="1"/>
  <c r="K45" i="9"/>
  <c r="M45" i="9" s="1"/>
  <c r="AA44" i="9"/>
  <c r="AE44" i="9" s="1"/>
  <c r="AF44" i="9" s="1"/>
  <c r="K44" i="9"/>
  <c r="M44" i="9" s="1"/>
  <c r="AE43" i="9"/>
  <c r="AF43" i="9" s="1"/>
  <c r="U43" i="9"/>
  <c r="X43" i="9" s="1"/>
  <c r="K43" i="9"/>
  <c r="M43" i="9" s="1"/>
  <c r="AE42" i="9"/>
  <c r="AF42" i="9" s="1"/>
  <c r="U42" i="9"/>
  <c r="K42" i="9"/>
  <c r="M42" i="9" s="1"/>
  <c r="AA41" i="9"/>
  <c r="K41" i="9"/>
  <c r="L41" i="9" s="1"/>
  <c r="AA40" i="9"/>
  <c r="U40" i="9" s="1"/>
  <c r="K40" i="9"/>
  <c r="M40" i="9" s="1"/>
  <c r="V39" i="9"/>
  <c r="W39" i="9" s="1"/>
  <c r="Y39" i="9" s="1"/>
  <c r="M39" i="9"/>
  <c r="V38" i="9"/>
  <c r="W38" i="9" s="1"/>
  <c r="Y38" i="9" s="1"/>
  <c r="M38" i="9"/>
  <c r="AA37" i="9"/>
  <c r="U37" i="9" s="1"/>
  <c r="K37" i="9"/>
  <c r="M37" i="9" s="1"/>
  <c r="V36" i="9"/>
  <c r="W36" i="9" s="1"/>
  <c r="Y36" i="9" s="1"/>
  <c r="M36" i="9"/>
  <c r="V35" i="9"/>
  <c r="W35" i="9" s="1"/>
  <c r="Y35" i="9" s="1"/>
  <c r="M35" i="9"/>
  <c r="V34" i="9"/>
  <c r="W34" i="9" s="1"/>
  <c r="Y34" i="9" s="1"/>
  <c r="M34" i="9"/>
  <c r="V33" i="9"/>
  <c r="W33" i="9" s="1"/>
  <c r="Y33" i="9" s="1"/>
  <c r="M33" i="9"/>
  <c r="AA32" i="9"/>
  <c r="AE32" i="9" s="1"/>
  <c r="AF32" i="9" s="1"/>
  <c r="K32" i="9"/>
  <c r="M32" i="9" s="1"/>
  <c r="AA31" i="9"/>
  <c r="K31" i="9"/>
  <c r="AA30" i="9"/>
  <c r="U30" i="9" s="1"/>
  <c r="X30" i="9" s="1"/>
  <c r="K30" i="9"/>
  <c r="M30" i="9" s="1"/>
  <c r="AA29" i="9"/>
  <c r="AE29" i="9" s="1"/>
  <c r="AF29" i="9" s="1"/>
  <c r="K29" i="9"/>
  <c r="M29" i="9" s="1"/>
  <c r="AA28" i="9"/>
  <c r="U28" i="9" s="1"/>
  <c r="X28" i="9" s="1"/>
  <c r="K28" i="9"/>
  <c r="M28" i="9" s="1"/>
  <c r="AA27" i="9"/>
  <c r="U27" i="9" s="1"/>
  <c r="K27" i="9"/>
  <c r="M27" i="9" s="1"/>
  <c r="AA26" i="9"/>
  <c r="U26" i="9" s="1"/>
  <c r="V26" i="9" s="1"/>
  <c r="K26" i="9"/>
  <c r="M26" i="9" s="1"/>
  <c r="AA25" i="9"/>
  <c r="AE25" i="9" s="1"/>
  <c r="AF25" i="9" s="1"/>
  <c r="K25" i="9"/>
  <c r="M25" i="9" s="1"/>
  <c r="AA24" i="9"/>
  <c r="AE24" i="9" s="1"/>
  <c r="AF24" i="9" s="1"/>
  <c r="K24" i="9"/>
  <c r="L24" i="9" s="1"/>
  <c r="AA23" i="9"/>
  <c r="AE23" i="9" s="1"/>
  <c r="AF23" i="9" s="1"/>
  <c r="K23" i="9"/>
  <c r="M23" i="9" s="1"/>
  <c r="AA22" i="9"/>
  <c r="AE22" i="9" s="1"/>
  <c r="AF22" i="9" s="1"/>
  <c r="K22" i="9"/>
  <c r="AA21" i="9"/>
  <c r="AE21" i="9" s="1"/>
  <c r="AF21" i="9" s="1"/>
  <c r="K21" i="9"/>
  <c r="L21" i="9" s="1"/>
  <c r="V20" i="9"/>
  <c r="W20" i="9" s="1"/>
  <c r="Y20" i="9" s="1"/>
  <c r="M20" i="9"/>
  <c r="AA19" i="9"/>
  <c r="AE19" i="9" s="1"/>
  <c r="AF19" i="9" s="1"/>
  <c r="K19" i="9"/>
  <c r="L19" i="9" s="1"/>
  <c r="AA18" i="9"/>
  <c r="V18" i="9"/>
  <c r="W18" i="9" s="1"/>
  <c r="Y18" i="9" s="1"/>
  <c r="K18" i="9"/>
  <c r="L18" i="9" s="1"/>
  <c r="AA17" i="9"/>
  <c r="V17" i="9"/>
  <c r="W17" i="9" s="1"/>
  <c r="Y17" i="9" s="1"/>
  <c r="K17" i="9"/>
  <c r="AA16" i="9"/>
  <c r="AE16" i="9" s="1"/>
  <c r="AF16" i="9" s="1"/>
  <c r="K16" i="9"/>
  <c r="M16" i="9" s="1"/>
  <c r="AA15" i="9"/>
  <c r="U15" i="9" s="1"/>
  <c r="V15" i="9" s="1"/>
  <c r="W15" i="9" s="1"/>
  <c r="Y15" i="9" s="1"/>
  <c r="K15" i="9"/>
  <c r="M15" i="9" s="1"/>
  <c r="AA14" i="9"/>
  <c r="U14" i="9" s="1"/>
  <c r="K14" i="9"/>
  <c r="L14" i="9" s="1"/>
  <c r="AA13" i="9"/>
  <c r="U13" i="9" s="1"/>
  <c r="K13" i="9"/>
  <c r="M13" i="9" s="1"/>
  <c r="AA12" i="9"/>
  <c r="U12" i="9" s="1"/>
  <c r="V12" i="9" s="1"/>
  <c r="K12" i="9"/>
  <c r="M12" i="9" s="1"/>
  <c r="AA11" i="9"/>
  <c r="AE11" i="9" s="1"/>
  <c r="AF11" i="9" s="1"/>
  <c r="K11" i="9"/>
  <c r="M11" i="9" s="1"/>
  <c r="AA10" i="9"/>
  <c r="U10" i="9" s="1"/>
  <c r="Y10" i="9" s="1"/>
  <c r="K10" i="9"/>
  <c r="M10" i="9" s="1"/>
  <c r="AA9" i="9"/>
  <c r="V9" i="9"/>
  <c r="W9" i="9" s="1"/>
  <c r="K9" i="9"/>
  <c r="M9" i="9" s="1"/>
  <c r="AA8" i="9"/>
  <c r="V8" i="9"/>
  <c r="W8" i="9" s="1"/>
  <c r="K8" i="9"/>
  <c r="M8" i="9" s="1"/>
  <c r="AA7" i="9"/>
  <c r="V7" i="9"/>
  <c r="W7" i="9" s="1"/>
  <c r="K7" i="9"/>
  <c r="M7" i="9" s="1"/>
  <c r="AA6" i="9"/>
  <c r="K6" i="9"/>
  <c r="L6" i="9" s="1"/>
  <c r="AA5" i="9"/>
  <c r="V5" i="9"/>
  <c r="W5" i="9" s="1"/>
  <c r="K5" i="9"/>
  <c r="M5" i="9" s="1"/>
  <c r="AA4" i="9"/>
  <c r="V4" i="9"/>
  <c r="W4" i="9" s="1"/>
  <c r="K4" i="9"/>
  <c r="AA3" i="9"/>
  <c r="V3" i="9"/>
  <c r="W3" i="9" s="1"/>
  <c r="K3" i="9"/>
  <c r="M3" i="9" s="1"/>
  <c r="AA51" i="8"/>
  <c r="AE51" i="8" s="1"/>
  <c r="AF51" i="8" s="1"/>
  <c r="K51" i="8"/>
  <c r="M51" i="8" s="1"/>
  <c r="V50" i="8"/>
  <c r="W50" i="8" s="1"/>
  <c r="Y50" i="8" s="1"/>
  <c r="M50" i="8"/>
  <c r="V49" i="8"/>
  <c r="W49" i="8" s="1"/>
  <c r="Y49" i="8" s="1"/>
  <c r="M49" i="8"/>
  <c r="AA48" i="8"/>
  <c r="U48" i="8" s="1"/>
  <c r="X48" i="8" s="1"/>
  <c r="M48" i="8"/>
  <c r="L48" i="8"/>
  <c r="AA47" i="8"/>
  <c r="U47" i="8" s="1"/>
  <c r="V47" i="8" s="1"/>
  <c r="K47" i="8"/>
  <c r="AF46" i="8"/>
  <c r="AA46" i="8"/>
  <c r="U46" i="8" s="1"/>
  <c r="K46" i="8"/>
  <c r="L46" i="8" s="1"/>
  <c r="V45" i="8"/>
  <c r="W45" i="8" s="1"/>
  <c r="Y45" i="8" s="1"/>
  <c r="M45" i="8"/>
  <c r="AA44" i="8"/>
  <c r="U44" i="8" s="1"/>
  <c r="V44" i="8" s="1"/>
  <c r="K44" i="8"/>
  <c r="AA43" i="8"/>
  <c r="K43" i="8"/>
  <c r="L43" i="8" s="1"/>
  <c r="V42" i="8"/>
  <c r="W42" i="8" s="1"/>
  <c r="Y42" i="8" s="1"/>
  <c r="M42" i="8"/>
  <c r="AF41" i="8"/>
  <c r="AA41" i="8"/>
  <c r="U41" i="8" s="1"/>
  <c r="K41" i="8"/>
  <c r="L41" i="8" s="1"/>
  <c r="AF40" i="8"/>
  <c r="AA40" i="8"/>
  <c r="U40" i="8" s="1"/>
  <c r="V40" i="8" s="1"/>
  <c r="K40" i="8"/>
  <c r="M40" i="8" s="1"/>
  <c r="V39" i="8"/>
  <c r="W39" i="8" s="1"/>
  <c r="Y39" i="8" s="1"/>
  <c r="AA38" i="8"/>
  <c r="AE38" i="8" s="1"/>
  <c r="AF38" i="8" s="1"/>
  <c r="K38" i="8"/>
  <c r="M38" i="8" s="1"/>
  <c r="AA37" i="8"/>
  <c r="AE37" i="8" s="1"/>
  <c r="AF37" i="8" s="1"/>
  <c r="K37" i="8"/>
  <c r="V36" i="8"/>
  <c r="W36" i="8" s="1"/>
  <c r="Y36" i="8" s="1"/>
  <c r="M36" i="8"/>
  <c r="AA35" i="8"/>
  <c r="U35" i="8" s="1"/>
  <c r="K35" i="8"/>
  <c r="M35" i="8" s="1"/>
  <c r="AA34" i="8"/>
  <c r="K34" i="8"/>
  <c r="L34" i="8" s="1"/>
  <c r="AA33" i="8"/>
  <c r="AE33" i="8" s="1"/>
  <c r="AF33" i="8" s="1"/>
  <c r="K33" i="8"/>
  <c r="M33" i="8" s="1"/>
  <c r="V32" i="8"/>
  <c r="W32" i="8" s="1"/>
  <c r="Y32" i="8" s="1"/>
  <c r="M32" i="8"/>
  <c r="AA31" i="8"/>
  <c r="U31" i="8" s="1"/>
  <c r="X31" i="8" s="1"/>
  <c r="K31" i="8"/>
  <c r="M31" i="8" s="1"/>
  <c r="V30" i="8"/>
  <c r="W30" i="8" s="1"/>
  <c r="Y30" i="8" s="1"/>
  <c r="M30" i="8"/>
  <c r="AA29" i="8"/>
  <c r="K29" i="8"/>
  <c r="M29" i="8" s="1"/>
  <c r="AA28" i="8"/>
  <c r="U28" i="8" s="1"/>
  <c r="X28" i="8" s="1"/>
  <c r="K28" i="8"/>
  <c r="M28" i="8" s="1"/>
  <c r="AA27" i="8"/>
  <c r="U27" i="8" s="1"/>
  <c r="X27" i="8" s="1"/>
  <c r="K27" i="8"/>
  <c r="M27" i="8" s="1"/>
  <c r="V26" i="8"/>
  <c r="W26" i="8" s="1"/>
  <c r="Y26" i="8" s="1"/>
  <c r="M26" i="8"/>
  <c r="AA25" i="8"/>
  <c r="U25" i="8" s="1"/>
  <c r="X25" i="8" s="1"/>
  <c r="K25" i="8"/>
  <c r="M25" i="8" s="1"/>
  <c r="V24" i="8"/>
  <c r="W24" i="8" s="1"/>
  <c r="Y24" i="8" s="1"/>
  <c r="M24" i="8"/>
  <c r="AF23" i="8"/>
  <c r="AA23" i="8"/>
  <c r="U23" i="8" s="1"/>
  <c r="V23" i="8" s="1"/>
  <c r="K23" i="8"/>
  <c r="M23" i="8" s="1"/>
  <c r="AF22" i="8"/>
  <c r="AA22" i="8"/>
  <c r="U22" i="8" s="1"/>
  <c r="K22" i="8"/>
  <c r="AA21" i="8"/>
  <c r="AE21" i="8" s="1"/>
  <c r="AF21" i="8" s="1"/>
  <c r="K21" i="8"/>
  <c r="M21" i="8" s="1"/>
  <c r="AA20" i="8"/>
  <c r="K20" i="8"/>
  <c r="V19" i="8"/>
  <c r="W19" i="8" s="1"/>
  <c r="Y19" i="8" s="1"/>
  <c r="M19" i="8"/>
  <c r="V18" i="8"/>
  <c r="W18" i="8" s="1"/>
  <c r="Y18" i="8" s="1"/>
  <c r="M18" i="8"/>
  <c r="V17" i="8"/>
  <c r="W17" i="8" s="1"/>
  <c r="Y17" i="8" s="1"/>
  <c r="M17" i="8"/>
  <c r="V16" i="8"/>
  <c r="W16" i="8" s="1"/>
  <c r="Y16" i="8" s="1"/>
  <c r="M16" i="8"/>
  <c r="AA15" i="8"/>
  <c r="K15" i="8"/>
  <c r="M15" i="8" s="1"/>
  <c r="AA14" i="8"/>
  <c r="U14" i="8" s="1"/>
  <c r="K14" i="8"/>
  <c r="L14" i="8" s="1"/>
  <c r="AA13" i="8"/>
  <c r="K13" i="8"/>
  <c r="M13" i="8" s="1"/>
  <c r="AA12" i="8"/>
  <c r="U12" i="8" s="1"/>
  <c r="K12" i="8"/>
  <c r="L12" i="8" s="1"/>
  <c r="AA11" i="8"/>
  <c r="U11" i="8" s="1"/>
  <c r="K11" i="8"/>
  <c r="M11" i="8" s="1"/>
  <c r="V10" i="8"/>
  <c r="W10" i="8" s="1"/>
  <c r="Y10" i="8" s="1"/>
  <c r="M10" i="8"/>
  <c r="AA9" i="8"/>
  <c r="AE9" i="8" s="1"/>
  <c r="AF9" i="8" s="1"/>
  <c r="K9" i="8"/>
  <c r="M9" i="8" s="1"/>
  <c r="AA8" i="8"/>
  <c r="AE8" i="8" s="1"/>
  <c r="AF8" i="8" s="1"/>
  <c r="K8" i="8"/>
  <c r="M8" i="8" s="1"/>
  <c r="V7" i="8"/>
  <c r="W7" i="8" s="1"/>
  <c r="Y7" i="8" s="1"/>
  <c r="M7" i="8"/>
  <c r="AA6" i="8"/>
  <c r="V6" i="8"/>
  <c r="W6" i="8" s="1"/>
  <c r="Y6" i="8" s="1"/>
  <c r="K6" i="8"/>
  <c r="M6" i="8" s="1"/>
  <c r="AA5" i="8"/>
  <c r="AE5" i="8" s="1"/>
  <c r="AF5" i="8" s="1"/>
  <c r="K5" i="8"/>
  <c r="M5" i="8" s="1"/>
  <c r="AA4" i="8"/>
  <c r="AE4" i="8" s="1"/>
  <c r="AF4" i="8" s="1"/>
  <c r="K4" i="8"/>
  <c r="AA3" i="8"/>
  <c r="U3" i="8" s="1"/>
  <c r="K3" i="8"/>
  <c r="L3" i="8" s="1"/>
  <c r="V127" i="7"/>
  <c r="Y127" i="7" s="1"/>
  <c r="K127" i="7"/>
  <c r="L127" i="7" s="1"/>
  <c r="V126" i="7"/>
  <c r="Y126" i="7" s="1"/>
  <c r="K126" i="7"/>
  <c r="L126" i="7" s="1"/>
  <c r="V125" i="7"/>
  <c r="Y125" i="7" s="1"/>
  <c r="K125" i="7"/>
  <c r="L125" i="7" s="1"/>
  <c r="Y124" i="7"/>
  <c r="V124" i="7"/>
  <c r="K124" i="7"/>
  <c r="L124" i="7" s="1"/>
  <c r="V123" i="7"/>
  <c r="Y123" i="7" s="1"/>
  <c r="K123" i="7"/>
  <c r="L123" i="7" s="1"/>
  <c r="V122" i="7"/>
  <c r="Y122" i="7" s="1"/>
  <c r="K122" i="7"/>
  <c r="L122" i="7" s="1"/>
  <c r="V121" i="7"/>
  <c r="Y121" i="7" s="1"/>
  <c r="K121" i="7"/>
  <c r="L121" i="7" s="1"/>
  <c r="V120" i="7"/>
  <c r="Y120" i="7" s="1"/>
  <c r="K120" i="7"/>
  <c r="L120" i="7" s="1"/>
  <c r="T120" i="7" s="1"/>
  <c r="U120" i="7" s="1"/>
  <c r="V119" i="7"/>
  <c r="Y119" i="7" s="1"/>
  <c r="K119" i="7"/>
  <c r="L119" i="7" s="1"/>
  <c r="V118" i="7"/>
  <c r="Y118" i="7" s="1"/>
  <c r="K118" i="7"/>
  <c r="L118" i="7" s="1"/>
  <c r="V117" i="7"/>
  <c r="Y117" i="7" s="1"/>
  <c r="K117" i="7"/>
  <c r="L117" i="7" s="1"/>
  <c r="V116" i="7"/>
  <c r="Y116" i="7" s="1"/>
  <c r="K116" i="7"/>
  <c r="L116" i="7" s="1"/>
  <c r="Y115" i="7"/>
  <c r="V115" i="7"/>
  <c r="K115" i="7"/>
  <c r="L115" i="7" s="1"/>
  <c r="Y114" i="7"/>
  <c r="V114" i="7"/>
  <c r="K114" i="7"/>
  <c r="L114" i="7" s="1"/>
  <c r="V113" i="7"/>
  <c r="Y113" i="7" s="1"/>
  <c r="K113" i="7"/>
  <c r="L113" i="7" s="1"/>
  <c r="V112" i="7"/>
  <c r="Y112" i="7" s="1"/>
  <c r="K112" i="7"/>
  <c r="L112" i="7" s="1"/>
  <c r="V111" i="7"/>
  <c r="Y111" i="7" s="1"/>
  <c r="K111" i="7"/>
  <c r="L111" i="7" s="1"/>
  <c r="V110" i="7"/>
  <c r="Y110" i="7" s="1"/>
  <c r="K110" i="7"/>
  <c r="L110" i="7" s="1"/>
  <c r="V109" i="7"/>
  <c r="Y109" i="7" s="1"/>
  <c r="K109" i="7"/>
  <c r="L109" i="7" s="1"/>
  <c r="V108" i="7"/>
  <c r="Y108" i="7" s="1"/>
  <c r="K108" i="7"/>
  <c r="L108" i="7" s="1"/>
  <c r="V107" i="7"/>
  <c r="Y107" i="7" s="1"/>
  <c r="K107" i="7"/>
  <c r="L107" i="7" s="1"/>
  <c r="V106" i="7"/>
  <c r="Y106" i="7" s="1"/>
  <c r="K106" i="7"/>
  <c r="L106" i="7" s="1"/>
  <c r="V105" i="7"/>
  <c r="Y105" i="7" s="1"/>
  <c r="K105" i="7"/>
  <c r="L105" i="7" s="1"/>
  <c r="V104" i="7"/>
  <c r="Y104" i="7" s="1"/>
  <c r="K104" i="7"/>
  <c r="L104" i="7" s="1"/>
  <c r="Y103" i="7"/>
  <c r="V103" i="7"/>
  <c r="K103" i="7"/>
  <c r="L103" i="7" s="1"/>
  <c r="V102" i="7"/>
  <c r="Y102" i="7" s="1"/>
  <c r="K102" i="7"/>
  <c r="L102" i="7" s="1"/>
  <c r="V101" i="7"/>
  <c r="Y101" i="7" s="1"/>
  <c r="K101" i="7"/>
  <c r="L101" i="7" s="1"/>
  <c r="V100" i="7"/>
  <c r="Y100" i="7" s="1"/>
  <c r="K100" i="7"/>
  <c r="L100" i="7" s="1"/>
  <c r="V99" i="7"/>
  <c r="Y99" i="7" s="1"/>
  <c r="K99" i="7"/>
  <c r="L99" i="7" s="1"/>
  <c r="V98" i="7"/>
  <c r="Y98" i="7" s="1"/>
  <c r="K98" i="7"/>
  <c r="L98" i="7" s="1"/>
  <c r="V97" i="7"/>
  <c r="Y97" i="7" s="1"/>
  <c r="K97" i="7"/>
  <c r="L97" i="7" s="1"/>
  <c r="V96" i="7"/>
  <c r="Y96" i="7" s="1"/>
  <c r="K96" i="7"/>
  <c r="L96" i="7" s="1"/>
  <c r="V95" i="7"/>
  <c r="Y95" i="7" s="1"/>
  <c r="K95" i="7"/>
  <c r="L95" i="7" s="1"/>
  <c r="V94" i="7"/>
  <c r="Y94" i="7" s="1"/>
  <c r="K94" i="7"/>
  <c r="L94" i="7" s="1"/>
  <c r="V93" i="7"/>
  <c r="Y93" i="7" s="1"/>
  <c r="K93" i="7"/>
  <c r="L93" i="7" s="1"/>
  <c r="V92" i="7"/>
  <c r="Y92" i="7" s="1"/>
  <c r="K92" i="7"/>
  <c r="L92" i="7" s="1"/>
  <c r="V91" i="7"/>
  <c r="Y91" i="7" s="1"/>
  <c r="K91" i="7"/>
  <c r="L91" i="7" s="1"/>
  <c r="V90" i="7"/>
  <c r="Y90" i="7" s="1"/>
  <c r="K90" i="7"/>
  <c r="L90" i="7" s="1"/>
  <c r="V89" i="7"/>
  <c r="Y89" i="7" s="1"/>
  <c r="K89" i="7"/>
  <c r="L89" i="7" s="1"/>
  <c r="V88" i="7"/>
  <c r="Y88" i="7" s="1"/>
  <c r="K88" i="7"/>
  <c r="L88" i="7" s="1"/>
  <c r="V87" i="7"/>
  <c r="Y87" i="7" s="1"/>
  <c r="K87" i="7"/>
  <c r="L87" i="7" s="1"/>
  <c r="V86" i="7"/>
  <c r="T86" i="7" s="1"/>
  <c r="U86" i="7" s="1"/>
  <c r="K86" i="7"/>
  <c r="L86" i="7" s="1"/>
  <c r="Y85" i="7"/>
  <c r="U85" i="7"/>
  <c r="Y84" i="7"/>
  <c r="U84" i="7"/>
  <c r="K84" i="7"/>
  <c r="Y82" i="7"/>
  <c r="U82" i="7" s="1"/>
  <c r="K82" i="7"/>
  <c r="L82" i="7" s="1"/>
  <c r="Y81" i="7"/>
  <c r="AC81" i="7" s="1"/>
  <c r="AD81" i="7" s="1"/>
  <c r="K81" i="7"/>
  <c r="Y80" i="7"/>
  <c r="K80" i="7"/>
  <c r="L80" i="7" s="1"/>
  <c r="Y79" i="7"/>
  <c r="U79" i="7" s="1"/>
  <c r="K79" i="7"/>
  <c r="Y78" i="7"/>
  <c r="U78" i="7" s="1"/>
  <c r="V78" i="7" s="1"/>
  <c r="W78" i="7" s="1"/>
  <c r="X78" i="7" s="1"/>
  <c r="K78" i="7"/>
  <c r="L78" i="7" s="1"/>
  <c r="Y77" i="7"/>
  <c r="K77" i="7"/>
  <c r="M77" i="7" s="1"/>
  <c r="Y76" i="7"/>
  <c r="AC76" i="7" s="1"/>
  <c r="AD76" i="7" s="1"/>
  <c r="K76" i="7"/>
  <c r="Y75" i="7"/>
  <c r="K75" i="7"/>
  <c r="M75" i="7" s="1"/>
  <c r="Y74" i="7"/>
  <c r="U74" i="7" s="1"/>
  <c r="K74" i="7"/>
  <c r="M74" i="7" s="1"/>
  <c r="V73" i="7"/>
  <c r="W73" i="7" s="1"/>
  <c r="X73" i="7" s="1"/>
  <c r="M73" i="7"/>
  <c r="V72" i="7"/>
  <c r="W72" i="7" s="1"/>
  <c r="X72" i="7" s="1"/>
  <c r="M72" i="7"/>
  <c r="Y71" i="7"/>
  <c r="K71" i="7"/>
  <c r="V70" i="7"/>
  <c r="W70" i="7" s="1"/>
  <c r="X70" i="7" s="1"/>
  <c r="M70" i="7"/>
  <c r="Y69" i="7"/>
  <c r="K69" i="7"/>
  <c r="M69" i="7" s="1"/>
  <c r="Y68" i="7"/>
  <c r="K68" i="7"/>
  <c r="M68" i="7" s="1"/>
  <c r="Y67" i="7"/>
  <c r="U67" i="7" s="1"/>
  <c r="K67" i="7"/>
  <c r="M67" i="7" s="1"/>
  <c r="Y66" i="7"/>
  <c r="K66" i="7"/>
  <c r="L66" i="7" s="1"/>
  <c r="Y65" i="7"/>
  <c r="U65" i="7" s="1"/>
  <c r="V65" i="7" s="1"/>
  <c r="W65" i="7" s="1"/>
  <c r="X65" i="7" s="1"/>
  <c r="K65" i="7"/>
  <c r="L65" i="7" s="1"/>
  <c r="Y64" i="7"/>
  <c r="AC64" i="7" s="1"/>
  <c r="AD64" i="7" s="1"/>
  <c r="K64" i="7"/>
  <c r="M64" i="7" s="1"/>
  <c r="AD63" i="7"/>
  <c r="Y63" i="7"/>
  <c r="U63" i="7" s="1"/>
  <c r="K63" i="7"/>
  <c r="Y62" i="7"/>
  <c r="AC62" i="7" s="1"/>
  <c r="AD62" i="7" s="1"/>
  <c r="K62" i="7"/>
  <c r="M62" i="7" s="1"/>
  <c r="V61" i="7"/>
  <c r="W61" i="7" s="1"/>
  <c r="X61" i="7" s="1"/>
  <c r="M61" i="7"/>
  <c r="Y60" i="7"/>
  <c r="U60" i="7" s="1"/>
  <c r="V60" i="7" s="1"/>
  <c r="K60" i="7"/>
  <c r="L60" i="7" s="1"/>
  <c r="Y59" i="7"/>
  <c r="U59" i="7" s="1"/>
  <c r="V59" i="7" s="1"/>
  <c r="W59" i="7" s="1"/>
  <c r="X59" i="7" s="1"/>
  <c r="K59" i="7"/>
  <c r="M59" i="7" s="1"/>
  <c r="V58" i="7"/>
  <c r="W58" i="7" s="1"/>
  <c r="X58" i="7" s="1"/>
  <c r="M58" i="7"/>
  <c r="Y57" i="7"/>
  <c r="U57" i="7" s="1"/>
  <c r="K57" i="7"/>
  <c r="Y56" i="7"/>
  <c r="U56" i="7" s="1"/>
  <c r="K56" i="7"/>
  <c r="M56" i="7" s="1"/>
  <c r="Y55" i="7"/>
  <c r="AC55" i="7" s="1"/>
  <c r="AD55" i="7" s="1"/>
  <c r="K55" i="7"/>
  <c r="M55" i="7" s="1"/>
  <c r="Y54" i="7"/>
  <c r="K54" i="7"/>
  <c r="M54" i="7" s="1"/>
  <c r="Y53" i="7"/>
  <c r="U53" i="7" s="1"/>
  <c r="K53" i="7"/>
  <c r="L53" i="7" s="1"/>
  <c r="Y52" i="7"/>
  <c r="AC52" i="7" s="1"/>
  <c r="AD52" i="7" s="1"/>
  <c r="K52" i="7"/>
  <c r="L52" i="7" s="1"/>
  <c r="Y51" i="7"/>
  <c r="AC51" i="7" s="1"/>
  <c r="AD51" i="7" s="1"/>
  <c r="U51" i="7"/>
  <c r="V51" i="7" s="1"/>
  <c r="K51" i="7"/>
  <c r="M51" i="7" s="1"/>
  <c r="Y50" i="7"/>
  <c r="K50" i="7"/>
  <c r="M50" i="7" s="1"/>
  <c r="Y49" i="7"/>
  <c r="AC49" i="7" s="1"/>
  <c r="AD49" i="7" s="1"/>
  <c r="K49" i="7"/>
  <c r="Y48" i="7"/>
  <c r="U48" i="7" s="1"/>
  <c r="K48" i="7"/>
  <c r="L48" i="7" s="1"/>
  <c r="Y47" i="7"/>
  <c r="K47" i="7"/>
  <c r="M47" i="7" s="1"/>
  <c r="AD46" i="7"/>
  <c r="Y46" i="7"/>
  <c r="U46" i="7" s="1"/>
  <c r="K46" i="7"/>
  <c r="M46" i="7" s="1"/>
  <c r="AD45" i="7"/>
  <c r="Y45" i="7"/>
  <c r="U45" i="7" s="1"/>
  <c r="K45" i="7"/>
  <c r="L45" i="7" s="1"/>
  <c r="Y44" i="7"/>
  <c r="U44" i="7" s="1"/>
  <c r="K44" i="7"/>
  <c r="L44" i="7" s="1"/>
  <c r="Y43" i="7"/>
  <c r="K43" i="7"/>
  <c r="M43" i="7" s="1"/>
  <c r="AD42" i="7"/>
  <c r="Y42" i="7"/>
  <c r="U42" i="7" s="1"/>
  <c r="K42" i="7"/>
  <c r="L42" i="7" s="1"/>
  <c r="Y41" i="7"/>
  <c r="AC41" i="7" s="1"/>
  <c r="AD41" i="7" s="1"/>
  <c r="K41" i="7"/>
  <c r="L41" i="7" s="1"/>
  <c r="Y40" i="7"/>
  <c r="U40" i="7" s="1"/>
  <c r="V40" i="7" s="1"/>
  <c r="K40" i="7"/>
  <c r="M40" i="7" s="1"/>
  <c r="Y39" i="7"/>
  <c r="AC39" i="7" s="1"/>
  <c r="AD39" i="7" s="1"/>
  <c r="K39" i="7"/>
  <c r="M39" i="7" s="1"/>
  <c r="Y38" i="7"/>
  <c r="AC38" i="7" s="1"/>
  <c r="AD38" i="7" s="1"/>
  <c r="K38" i="7"/>
  <c r="M38" i="7" s="1"/>
  <c r="Y37" i="7"/>
  <c r="AC37" i="7" s="1"/>
  <c r="AD37" i="7" s="1"/>
  <c r="K37" i="7"/>
  <c r="M37" i="7" s="1"/>
  <c r="Y36" i="7"/>
  <c r="AC36" i="7" s="1"/>
  <c r="AD36" i="7" s="1"/>
  <c r="K36" i="7"/>
  <c r="M36" i="7" s="1"/>
  <c r="Y35" i="7"/>
  <c r="AC35" i="7" s="1"/>
  <c r="AD35" i="7" s="1"/>
  <c r="K35" i="7"/>
  <c r="M35" i="7" s="1"/>
  <c r="Y34" i="7"/>
  <c r="K34" i="7"/>
  <c r="L34" i="7" s="1"/>
  <c r="Y33" i="7"/>
  <c r="V33" i="7"/>
  <c r="W33" i="7" s="1"/>
  <c r="X33" i="7" s="1"/>
  <c r="K33" i="7"/>
  <c r="L33" i="7" s="1"/>
  <c r="Y32" i="7"/>
  <c r="K32" i="7"/>
  <c r="L32" i="7" s="1"/>
  <c r="Y31" i="7"/>
  <c r="AC31" i="7" s="1"/>
  <c r="AD31" i="7" s="1"/>
  <c r="K31" i="7"/>
  <c r="M31" i="7" s="1"/>
  <c r="Y30" i="7"/>
  <c r="AC30" i="7" s="1"/>
  <c r="AD30" i="7" s="1"/>
  <c r="K30" i="7"/>
  <c r="M30" i="7" s="1"/>
  <c r="Y29" i="7"/>
  <c r="U29" i="7" s="1"/>
  <c r="V29" i="7" s="1"/>
  <c r="K29" i="7"/>
  <c r="L29" i="7" s="1"/>
  <c r="Y28" i="7"/>
  <c r="AC28" i="7" s="1"/>
  <c r="AD28" i="7" s="1"/>
  <c r="K28" i="7"/>
  <c r="M28" i="7" s="1"/>
  <c r="Y27" i="7"/>
  <c r="K27" i="7"/>
  <c r="M27" i="7" s="1"/>
  <c r="Y26" i="7"/>
  <c r="V26" i="7"/>
  <c r="W26" i="7" s="1"/>
  <c r="X26" i="7" s="1"/>
  <c r="K26" i="7"/>
  <c r="M26" i="7" s="1"/>
  <c r="Y25" i="7"/>
  <c r="M25" i="7"/>
  <c r="L25" i="7"/>
  <c r="Y24" i="7"/>
  <c r="U24" i="7" s="1"/>
  <c r="K24" i="7"/>
  <c r="L24" i="7" s="1"/>
  <c r="Y23" i="7"/>
  <c r="AC23" i="7" s="1"/>
  <c r="AD23" i="7" s="1"/>
  <c r="K23" i="7"/>
  <c r="L23" i="7" s="1"/>
  <c r="Y22" i="7"/>
  <c r="AC22" i="7" s="1"/>
  <c r="AD22" i="7" s="1"/>
  <c r="K22" i="7"/>
  <c r="L22" i="7" s="1"/>
  <c r="Y21" i="7"/>
  <c r="AC21" i="7" s="1"/>
  <c r="AD21" i="7" s="1"/>
  <c r="K21" i="7"/>
  <c r="L21" i="7" s="1"/>
  <c r="Y20" i="7"/>
  <c r="U20" i="7" s="1"/>
  <c r="K20" i="7"/>
  <c r="L20" i="7" s="1"/>
  <c r="Y19" i="7"/>
  <c r="AC19" i="7" s="1"/>
  <c r="AD19" i="7" s="1"/>
  <c r="K19" i="7"/>
  <c r="Y18" i="7"/>
  <c r="K18" i="7"/>
  <c r="L18" i="7" s="1"/>
  <c r="Y17" i="7"/>
  <c r="U17" i="7" s="1"/>
  <c r="V17" i="7" s="1"/>
  <c r="K17" i="7"/>
  <c r="L17" i="7" s="1"/>
  <c r="Y16" i="7"/>
  <c r="U16" i="7" s="1"/>
  <c r="K16" i="7"/>
  <c r="L16" i="7" s="1"/>
  <c r="Y15" i="7"/>
  <c r="K15" i="7"/>
  <c r="M15" i="7" s="1"/>
  <c r="Y14" i="7"/>
  <c r="U14" i="7" s="1"/>
  <c r="V14" i="7" s="1"/>
  <c r="W14" i="7" s="1"/>
  <c r="X14" i="7" s="1"/>
  <c r="K14" i="7"/>
  <c r="L14" i="7" s="1"/>
  <c r="Y13" i="7"/>
  <c r="K13" i="7"/>
  <c r="L13" i="7" s="1"/>
  <c r="Y12" i="7"/>
  <c r="AC12" i="7" s="1"/>
  <c r="AD12" i="7" s="1"/>
  <c r="K12" i="7"/>
  <c r="Y11" i="7"/>
  <c r="AC11" i="7" s="1"/>
  <c r="AD11" i="7" s="1"/>
  <c r="K11" i="7"/>
  <c r="L11" i="7" s="1"/>
  <c r="AD10" i="7"/>
  <c r="U10" i="7"/>
  <c r="V10" i="7" s="1"/>
  <c r="W10" i="7" s="1"/>
  <c r="K10" i="7"/>
  <c r="M10" i="7" s="1"/>
  <c r="AD9" i="7"/>
  <c r="U9" i="7"/>
  <c r="K9" i="7"/>
  <c r="M9" i="7" s="1"/>
  <c r="AD8" i="7"/>
  <c r="V8" i="7"/>
  <c r="W8" i="7" s="1"/>
  <c r="K8" i="7"/>
  <c r="M8" i="7" s="1"/>
  <c r="AC7" i="7"/>
  <c r="AD7" i="7" s="1"/>
  <c r="X7" i="7"/>
  <c r="V7" i="7"/>
  <c r="W7" i="7" s="1"/>
  <c r="M7" i="7"/>
  <c r="AC6" i="7"/>
  <c r="AD6" i="7" s="1"/>
  <c r="X6" i="7"/>
  <c r="V6" i="7"/>
  <c r="W6" i="7" s="1"/>
  <c r="M6" i="7"/>
  <c r="AC5" i="7"/>
  <c r="AD5" i="7" s="1"/>
  <c r="Y5" i="7"/>
  <c r="X5" i="7"/>
  <c r="V5" i="7"/>
  <c r="W5" i="7" s="1"/>
  <c r="M5" i="7"/>
  <c r="AC4" i="7"/>
  <c r="AD4" i="7" s="1"/>
  <c r="X4" i="7"/>
  <c r="V4" i="7"/>
  <c r="W4" i="7" s="1"/>
  <c r="M4" i="7"/>
  <c r="AC3" i="7"/>
  <c r="AD3" i="7" s="1"/>
  <c r="X3" i="7"/>
  <c r="V3" i="7"/>
  <c r="W3" i="7" s="1"/>
  <c r="M3" i="7"/>
  <c r="J3" i="7"/>
  <c r="V263" i="6"/>
  <c r="Y263" i="6" s="1"/>
  <c r="K263" i="6"/>
  <c r="L263" i="6" s="1"/>
  <c r="V262" i="6"/>
  <c r="Y262" i="6" s="1"/>
  <c r="K262" i="6"/>
  <c r="L262" i="6" s="1"/>
  <c r="V261" i="6"/>
  <c r="Y261" i="6" s="1"/>
  <c r="K261" i="6"/>
  <c r="L261" i="6" s="1"/>
  <c r="V260" i="6"/>
  <c r="Y260" i="6" s="1"/>
  <c r="K260" i="6"/>
  <c r="V259" i="6"/>
  <c r="K259" i="6"/>
  <c r="L259" i="6" s="1"/>
  <c r="V258" i="6"/>
  <c r="Y258" i="6" s="1"/>
  <c r="K258" i="6"/>
  <c r="L258" i="6" s="1"/>
  <c r="V257" i="6"/>
  <c r="Y257" i="6" s="1"/>
  <c r="K257" i="6"/>
  <c r="L257" i="6" s="1"/>
  <c r="V256" i="6"/>
  <c r="Y256" i="6" s="1"/>
  <c r="K256" i="6"/>
  <c r="L256" i="6" s="1"/>
  <c r="V255" i="6"/>
  <c r="Y255" i="6" s="1"/>
  <c r="K255" i="6"/>
  <c r="L255" i="6" s="1"/>
  <c r="V254" i="6"/>
  <c r="Y254" i="6" s="1"/>
  <c r="K254" i="6"/>
  <c r="V253" i="6"/>
  <c r="Y253" i="6" s="1"/>
  <c r="K253" i="6"/>
  <c r="V252" i="6"/>
  <c r="Y252" i="6" s="1"/>
  <c r="K252" i="6"/>
  <c r="L252" i="6" s="1"/>
  <c r="V251" i="6"/>
  <c r="K251" i="6"/>
  <c r="L251" i="6" s="1"/>
  <c r="V250" i="6"/>
  <c r="T250" i="6" s="1"/>
  <c r="U250" i="6" s="1"/>
  <c r="K250" i="6"/>
  <c r="V249" i="6"/>
  <c r="Y249" i="6" s="1"/>
  <c r="K249" i="6"/>
  <c r="L249" i="6" s="1"/>
  <c r="V248" i="6"/>
  <c r="Y248" i="6" s="1"/>
  <c r="K248" i="6"/>
  <c r="V247" i="6"/>
  <c r="K247" i="6"/>
  <c r="V246" i="6"/>
  <c r="Y246" i="6" s="1"/>
  <c r="K246" i="6"/>
  <c r="L246" i="6" s="1"/>
  <c r="V245" i="6"/>
  <c r="K245" i="6"/>
  <c r="L245" i="6" s="1"/>
  <c r="V244" i="6"/>
  <c r="Y244" i="6" s="1"/>
  <c r="K244" i="6"/>
  <c r="L244" i="6" s="1"/>
  <c r="V243" i="6"/>
  <c r="Y243" i="6" s="1"/>
  <c r="K243" i="6"/>
  <c r="L243" i="6" s="1"/>
  <c r="V242" i="6"/>
  <c r="Y242" i="6" s="1"/>
  <c r="K242" i="6"/>
  <c r="L242" i="6" s="1"/>
  <c r="V241" i="6"/>
  <c r="Y241" i="6" s="1"/>
  <c r="K241" i="6"/>
  <c r="L241" i="6" s="1"/>
  <c r="V240" i="6"/>
  <c r="Y240" i="6" s="1"/>
  <c r="K240" i="6"/>
  <c r="L240" i="6" s="1"/>
  <c r="Y239" i="6"/>
  <c r="K239" i="6"/>
  <c r="L239" i="6" s="1"/>
  <c r="T239" i="6" s="1"/>
  <c r="U239" i="6" s="1"/>
  <c r="V238" i="6"/>
  <c r="K238" i="6"/>
  <c r="L238" i="6" s="1"/>
  <c r="V237" i="6"/>
  <c r="Y237" i="6" s="1"/>
  <c r="K237" i="6"/>
  <c r="L237" i="6" s="1"/>
  <c r="Y236" i="6"/>
  <c r="V236" i="6"/>
  <c r="K236" i="6"/>
  <c r="L236" i="6" s="1"/>
  <c r="V235" i="6"/>
  <c r="Y235" i="6" s="1"/>
  <c r="K235" i="6"/>
  <c r="L235" i="6" s="1"/>
  <c r="V234" i="6"/>
  <c r="Y234" i="6" s="1"/>
  <c r="K234" i="6"/>
  <c r="L234" i="6" s="1"/>
  <c r="V233" i="6"/>
  <c r="Y233" i="6" s="1"/>
  <c r="K233" i="6"/>
  <c r="L233" i="6" s="1"/>
  <c r="Y232" i="6"/>
  <c r="V232" i="6"/>
  <c r="K232" i="6"/>
  <c r="L232" i="6" s="1"/>
  <c r="V231" i="6"/>
  <c r="Y231" i="6" s="1"/>
  <c r="K231" i="6"/>
  <c r="L231" i="6" s="1"/>
  <c r="Y230" i="6"/>
  <c r="V230" i="6"/>
  <c r="K230" i="6"/>
  <c r="L230" i="6" s="1"/>
  <c r="V229" i="6"/>
  <c r="Y229" i="6" s="1"/>
  <c r="K229" i="6"/>
  <c r="L229" i="6" s="1"/>
  <c r="V228" i="6"/>
  <c r="Y228" i="6" s="1"/>
  <c r="K228" i="6"/>
  <c r="L228" i="6" s="1"/>
  <c r="V227" i="6"/>
  <c r="Y227" i="6" s="1"/>
  <c r="K227" i="6"/>
  <c r="L227" i="6" s="1"/>
  <c r="V226" i="6"/>
  <c r="Y226" i="6" s="1"/>
  <c r="K226" i="6"/>
  <c r="L226" i="6" s="1"/>
  <c r="V224" i="6"/>
  <c r="Y224" i="6" s="1"/>
  <c r="K224" i="6"/>
  <c r="L224" i="6" s="1"/>
  <c r="V223" i="6"/>
  <c r="Y223" i="6" s="1"/>
  <c r="K223" i="6"/>
  <c r="L223" i="6" s="1"/>
  <c r="V222" i="6"/>
  <c r="Y222" i="6" s="1"/>
  <c r="K222" i="6"/>
  <c r="L222" i="6" s="1"/>
  <c r="V221" i="6"/>
  <c r="Y221" i="6" s="1"/>
  <c r="K221" i="6"/>
  <c r="L221" i="6" s="1"/>
  <c r="V220" i="6"/>
  <c r="Y220" i="6" s="1"/>
  <c r="K220" i="6"/>
  <c r="L220" i="6" s="1"/>
  <c r="V219" i="6"/>
  <c r="K219" i="6"/>
  <c r="L219" i="6" s="1"/>
  <c r="V218" i="6"/>
  <c r="Y218" i="6" s="1"/>
  <c r="K218" i="6"/>
  <c r="L218" i="6" s="1"/>
  <c r="V217" i="6"/>
  <c r="Y217" i="6" s="1"/>
  <c r="K217" i="6"/>
  <c r="V216" i="6"/>
  <c r="Y216" i="6" s="1"/>
  <c r="K216" i="6"/>
  <c r="L216" i="6" s="1"/>
  <c r="V215" i="6"/>
  <c r="Y215" i="6" s="1"/>
  <c r="K215" i="6"/>
  <c r="L215" i="6" s="1"/>
  <c r="V214" i="6"/>
  <c r="Y214" i="6" s="1"/>
  <c r="K214" i="6"/>
  <c r="L214" i="6" s="1"/>
  <c r="V213" i="6"/>
  <c r="Y213" i="6" s="1"/>
  <c r="K213" i="6"/>
  <c r="L213" i="6" s="1"/>
  <c r="V212" i="6"/>
  <c r="Y212" i="6" s="1"/>
  <c r="K212" i="6"/>
  <c r="L212" i="6" s="1"/>
  <c r="V211" i="6"/>
  <c r="Y211" i="6" s="1"/>
  <c r="K211" i="6"/>
  <c r="L211" i="6" s="1"/>
  <c r="V210" i="6"/>
  <c r="K210" i="6"/>
  <c r="L210" i="6" s="1"/>
  <c r="V209" i="6"/>
  <c r="Y209" i="6" s="1"/>
  <c r="K209" i="6"/>
  <c r="V208" i="6"/>
  <c r="Y208" i="6" s="1"/>
  <c r="K208" i="6"/>
  <c r="L208" i="6" s="1"/>
  <c r="V207" i="6"/>
  <c r="Y207" i="6" s="1"/>
  <c r="K207" i="6"/>
  <c r="L207" i="6" s="1"/>
  <c r="V206" i="6"/>
  <c r="Y206" i="6" s="1"/>
  <c r="K206" i="6"/>
  <c r="V205" i="6"/>
  <c r="T205" i="6" s="1"/>
  <c r="U205" i="6" s="1"/>
  <c r="K205" i="6"/>
  <c r="V204" i="6"/>
  <c r="K204" i="6"/>
  <c r="V203" i="6"/>
  <c r="Y203" i="6" s="1"/>
  <c r="K203" i="6"/>
  <c r="L203" i="6" s="1"/>
  <c r="V202" i="6"/>
  <c r="Y202" i="6" s="1"/>
  <c r="K202" i="6"/>
  <c r="L202" i="6" s="1"/>
  <c r="V201" i="6"/>
  <c r="K201" i="6"/>
  <c r="V200" i="6"/>
  <c r="Y200" i="6" s="1"/>
  <c r="K200" i="6"/>
  <c r="K199" i="6"/>
  <c r="L199" i="6" s="1"/>
  <c r="V198" i="6"/>
  <c r="Y198" i="6" s="1"/>
  <c r="K198" i="6"/>
  <c r="V197" i="6"/>
  <c r="T197" i="6" s="1"/>
  <c r="U197" i="6" s="1"/>
  <c r="K197" i="6"/>
  <c r="K196" i="6"/>
  <c r="V195" i="6"/>
  <c r="Y195" i="6" s="1"/>
  <c r="K195" i="6"/>
  <c r="L195" i="6" s="1"/>
  <c r="V194" i="6"/>
  <c r="Y194" i="6" s="1"/>
  <c r="K194" i="6"/>
  <c r="K193" i="6"/>
  <c r="L193" i="6" s="1"/>
  <c r="V192" i="6"/>
  <c r="Y192" i="6" s="1"/>
  <c r="K192" i="6"/>
  <c r="L192" i="6" s="1"/>
  <c r="V191" i="6"/>
  <c r="T191" i="6" s="1"/>
  <c r="U191" i="6" s="1"/>
  <c r="K191" i="6"/>
  <c r="V190" i="6"/>
  <c r="Y190" i="6" s="1"/>
  <c r="K190" i="6"/>
  <c r="V189" i="6"/>
  <c r="K189" i="6"/>
  <c r="L189" i="6" s="1"/>
  <c r="K188" i="6"/>
  <c r="V187" i="6"/>
  <c r="Y187" i="6" s="1"/>
  <c r="K187" i="6"/>
  <c r="L187" i="6" s="1"/>
  <c r="V186" i="6"/>
  <c r="Y186" i="6" s="1"/>
  <c r="K186" i="6"/>
  <c r="L186" i="6" s="1"/>
  <c r="V185" i="6"/>
  <c r="Y185" i="6" s="1"/>
  <c r="K185" i="6"/>
  <c r="V184" i="6"/>
  <c r="Y184" i="6" s="1"/>
  <c r="K184" i="6"/>
  <c r="L184" i="6" s="1"/>
  <c r="Y183" i="6"/>
  <c r="V183" i="6"/>
  <c r="T183" i="6" s="1"/>
  <c r="K183" i="6"/>
  <c r="V182" i="6"/>
  <c r="Y182" i="6" s="1"/>
  <c r="K182" i="6"/>
  <c r="L182" i="6" s="1"/>
  <c r="Y181" i="6"/>
  <c r="V181" i="6"/>
  <c r="K181" i="6"/>
  <c r="L181" i="6" s="1"/>
  <c r="V180" i="6"/>
  <c r="Y180" i="6" s="1"/>
  <c r="K180" i="6"/>
  <c r="L180" i="6" s="1"/>
  <c r="V179" i="6"/>
  <c r="Y179" i="6" s="1"/>
  <c r="K179" i="6"/>
  <c r="L179" i="6" s="1"/>
  <c r="V178" i="6"/>
  <c r="Y178" i="6" s="1"/>
  <c r="K178" i="6"/>
  <c r="V177" i="6"/>
  <c r="T177" i="6" s="1"/>
  <c r="U177" i="6" s="1"/>
  <c r="K177" i="6"/>
  <c r="V176" i="6"/>
  <c r="Y176" i="6" s="1"/>
  <c r="K176" i="6"/>
  <c r="V175" i="6"/>
  <c r="T175" i="6" s="1"/>
  <c r="U175" i="6" s="1"/>
  <c r="K175" i="6"/>
  <c r="V174" i="6"/>
  <c r="Y174" i="6" s="1"/>
  <c r="K174" i="6"/>
  <c r="L174" i="6" s="1"/>
  <c r="V173" i="6"/>
  <c r="T173" i="6" s="1"/>
  <c r="U173" i="6" s="1"/>
  <c r="K173" i="6"/>
  <c r="L173" i="6" s="1"/>
  <c r="V172" i="6"/>
  <c r="Y172" i="6" s="1"/>
  <c r="K172" i="6"/>
  <c r="L172" i="6" s="1"/>
  <c r="V171" i="6"/>
  <c r="Y171" i="6" s="1"/>
  <c r="K171" i="6"/>
  <c r="V170" i="6"/>
  <c r="Y170" i="6" s="1"/>
  <c r="K170" i="6"/>
  <c r="L170" i="6" s="1"/>
  <c r="V169" i="6"/>
  <c r="Y169" i="6" s="1"/>
  <c r="K169" i="6"/>
  <c r="L169" i="6" s="1"/>
  <c r="V168" i="6"/>
  <c r="Y168" i="6" s="1"/>
  <c r="K168" i="6"/>
  <c r="L168" i="6" s="1"/>
  <c r="V167" i="6"/>
  <c r="T167" i="6" s="1"/>
  <c r="U167" i="6" s="1"/>
  <c r="K167" i="6"/>
  <c r="V166" i="6"/>
  <c r="T166" i="6" s="1"/>
  <c r="U166" i="6" s="1"/>
  <c r="K166" i="6"/>
  <c r="V165" i="6"/>
  <c r="Y165" i="6" s="1"/>
  <c r="K165" i="6"/>
  <c r="X164" i="6"/>
  <c r="V164" i="6" s="1"/>
  <c r="T164" i="6" s="1"/>
  <c r="U164" i="6" s="1"/>
  <c r="K164" i="6"/>
  <c r="V163" i="6"/>
  <c r="T163" i="6" s="1"/>
  <c r="U163" i="6" s="1"/>
  <c r="K163" i="6"/>
  <c r="X162" i="6"/>
  <c r="V162" i="6" s="1"/>
  <c r="K162" i="6"/>
  <c r="V161" i="6"/>
  <c r="T161" i="6" s="1"/>
  <c r="U161" i="6" s="1"/>
  <c r="K161" i="6"/>
  <c r="Y160" i="6"/>
  <c r="J160" i="6"/>
  <c r="T160" i="6" s="1"/>
  <c r="U160" i="6" s="1"/>
  <c r="Y159" i="6"/>
  <c r="U159" i="6" s="1"/>
  <c r="K159" i="6"/>
  <c r="Y158" i="6"/>
  <c r="AC158" i="6" s="1"/>
  <c r="AD158" i="6" s="1"/>
  <c r="K158" i="6"/>
  <c r="L158" i="6" s="1"/>
  <c r="Y157" i="6"/>
  <c r="U157" i="6" s="1"/>
  <c r="V157" i="6" s="1"/>
  <c r="K157" i="6"/>
  <c r="L157" i="6" s="1"/>
  <c r="Y156" i="6"/>
  <c r="U156" i="6" s="1"/>
  <c r="K156" i="6"/>
  <c r="M156" i="6" s="1"/>
  <c r="Y155" i="6"/>
  <c r="U155" i="6" s="1"/>
  <c r="V155" i="6" s="1"/>
  <c r="K155" i="6"/>
  <c r="M155" i="6" s="1"/>
  <c r="Y154" i="6"/>
  <c r="U154" i="6" s="1"/>
  <c r="K154" i="6"/>
  <c r="M154" i="6" s="1"/>
  <c r="Y153" i="6"/>
  <c r="U153" i="6" s="1"/>
  <c r="K153" i="6"/>
  <c r="M153" i="6" s="1"/>
  <c r="Y152" i="6"/>
  <c r="AC152" i="6" s="1"/>
  <c r="AD152" i="6" s="1"/>
  <c r="K152" i="6"/>
  <c r="M152" i="6" s="1"/>
  <c r="Y151" i="6"/>
  <c r="U151" i="6" s="1"/>
  <c r="K151" i="6"/>
  <c r="L151" i="6" s="1"/>
  <c r="AD150" i="6"/>
  <c r="Y150" i="6"/>
  <c r="U150" i="6" s="1"/>
  <c r="K150" i="6"/>
  <c r="L150" i="6" s="1"/>
  <c r="AD149" i="6"/>
  <c r="Y149" i="6"/>
  <c r="U149" i="6" s="1"/>
  <c r="K149" i="6"/>
  <c r="L149" i="6" s="1"/>
  <c r="V148" i="6"/>
  <c r="W148" i="6" s="1"/>
  <c r="X148" i="6" s="1"/>
  <c r="M148" i="6"/>
  <c r="Y147" i="6"/>
  <c r="U147" i="6" s="1"/>
  <c r="K147" i="6"/>
  <c r="M147" i="6" s="1"/>
  <c r="Y146" i="6"/>
  <c r="U146" i="6" s="1"/>
  <c r="K146" i="6"/>
  <c r="M146" i="6" s="1"/>
  <c r="Y145" i="6"/>
  <c r="AC145" i="6" s="1"/>
  <c r="AD145" i="6" s="1"/>
  <c r="K145" i="6"/>
  <c r="M145" i="6" s="1"/>
  <c r="Y144" i="6"/>
  <c r="U144" i="6" s="1"/>
  <c r="K144" i="6"/>
  <c r="M144" i="6" s="1"/>
  <c r="Y143" i="6"/>
  <c r="U143" i="6" s="1"/>
  <c r="K143" i="6"/>
  <c r="M143" i="6" s="1"/>
  <c r="Y142" i="6"/>
  <c r="K142" i="6"/>
  <c r="Y141" i="6"/>
  <c r="AC141" i="6" s="1"/>
  <c r="AD141" i="6" s="1"/>
  <c r="K141" i="6"/>
  <c r="AD140" i="6"/>
  <c r="Y140" i="6"/>
  <c r="U140" i="6" s="1"/>
  <c r="V140" i="6" s="1"/>
  <c r="W140" i="6" s="1"/>
  <c r="X140" i="6" s="1"/>
  <c r="K140" i="6"/>
  <c r="M140" i="6" s="1"/>
  <c r="Y139" i="6"/>
  <c r="AC139" i="6" s="1"/>
  <c r="AD139" i="6" s="1"/>
  <c r="K139" i="6"/>
  <c r="L139" i="6" s="1"/>
  <c r="Y138" i="6"/>
  <c r="U138" i="6" s="1"/>
  <c r="K138" i="6"/>
  <c r="M138" i="6" s="1"/>
  <c r="V137" i="6"/>
  <c r="W137" i="6" s="1"/>
  <c r="X137" i="6" s="1"/>
  <c r="M137" i="6"/>
  <c r="Y136" i="6"/>
  <c r="AC136" i="6" s="1"/>
  <c r="AD136" i="6" s="1"/>
  <c r="K136" i="6"/>
  <c r="L136" i="6" s="1"/>
  <c r="Y135" i="6"/>
  <c r="U135" i="6" s="1"/>
  <c r="K135" i="6"/>
  <c r="L135" i="6" s="1"/>
  <c r="Y134" i="6"/>
  <c r="U134" i="6" s="1"/>
  <c r="K134" i="6"/>
  <c r="L134" i="6" s="1"/>
  <c r="Y133" i="6"/>
  <c r="K133" i="6"/>
  <c r="M133" i="6" s="1"/>
  <c r="Y132" i="6"/>
  <c r="U132" i="6" s="1"/>
  <c r="M132" i="6"/>
  <c r="L132" i="6"/>
  <c r="Y131" i="6"/>
  <c r="AC131" i="6" s="1"/>
  <c r="AD131" i="6" s="1"/>
  <c r="M131" i="6"/>
  <c r="L131" i="6"/>
  <c r="Y130" i="6"/>
  <c r="AC130" i="6" s="1"/>
  <c r="AD130" i="6" s="1"/>
  <c r="K130" i="6"/>
  <c r="L130" i="6" s="1"/>
  <c r="Y129" i="6"/>
  <c r="AC129" i="6" s="1"/>
  <c r="AD129" i="6" s="1"/>
  <c r="K129" i="6"/>
  <c r="L129" i="6" s="1"/>
  <c r="Y128" i="6"/>
  <c r="U128" i="6" s="1"/>
  <c r="K128" i="6"/>
  <c r="M128" i="6" s="1"/>
  <c r="Y127" i="6"/>
  <c r="AC127" i="6" s="1"/>
  <c r="AD127" i="6" s="1"/>
  <c r="K127" i="6"/>
  <c r="L127" i="6" s="1"/>
  <c r="Y126" i="6"/>
  <c r="U126" i="6" s="1"/>
  <c r="K126" i="6"/>
  <c r="M126" i="6" s="1"/>
  <c r="Y125" i="6"/>
  <c r="U125" i="6" s="1"/>
  <c r="K125" i="6"/>
  <c r="M125" i="6" s="1"/>
  <c r="Y124" i="6"/>
  <c r="AC124" i="6" s="1"/>
  <c r="AD124" i="6" s="1"/>
  <c r="K124" i="6"/>
  <c r="M124" i="6" s="1"/>
  <c r="Y123" i="6"/>
  <c r="U123" i="6" s="1"/>
  <c r="K123" i="6"/>
  <c r="M123" i="6" s="1"/>
  <c r="Y122" i="6"/>
  <c r="U122" i="6" s="1"/>
  <c r="K122" i="6"/>
  <c r="M122" i="6" s="1"/>
  <c r="Y121" i="6"/>
  <c r="AC121" i="6" s="1"/>
  <c r="AD121" i="6" s="1"/>
  <c r="K121" i="6"/>
  <c r="Y120" i="6"/>
  <c r="AC120" i="6" s="1"/>
  <c r="AD120" i="6" s="1"/>
  <c r="K120" i="6"/>
  <c r="M120" i="6" s="1"/>
  <c r="AD119" i="6"/>
  <c r="Y119" i="6"/>
  <c r="U119" i="6" s="1"/>
  <c r="K119" i="6"/>
  <c r="M119" i="6" s="1"/>
  <c r="Y118" i="6"/>
  <c r="U118" i="6" s="1"/>
  <c r="K118" i="6"/>
  <c r="L118" i="6" s="1"/>
  <c r="Y117" i="6"/>
  <c r="U117" i="6" s="1"/>
  <c r="K117" i="6"/>
  <c r="M117" i="6" s="1"/>
  <c r="Y116" i="6"/>
  <c r="AC116" i="6" s="1"/>
  <c r="AD116" i="6" s="1"/>
  <c r="K116" i="6"/>
  <c r="M116" i="6" s="1"/>
  <c r="Y115" i="6"/>
  <c r="AC115" i="6" s="1"/>
  <c r="AD115" i="6" s="1"/>
  <c r="K115" i="6"/>
  <c r="M115" i="6" s="1"/>
  <c r="X114" i="6"/>
  <c r="V114" i="6"/>
  <c r="W114" i="6" s="1"/>
  <c r="K114" i="6"/>
  <c r="M114" i="6" s="1"/>
  <c r="Y113" i="6"/>
  <c r="AC113" i="6" s="1"/>
  <c r="AD113" i="6" s="1"/>
  <c r="K113" i="6"/>
  <c r="M113" i="6" s="1"/>
  <c r="Y112" i="6"/>
  <c r="AC112" i="6" s="1"/>
  <c r="AD112" i="6" s="1"/>
  <c r="K112" i="6"/>
  <c r="M112" i="6" s="1"/>
  <c r="Y111" i="6"/>
  <c r="AC111" i="6" s="1"/>
  <c r="AD111" i="6" s="1"/>
  <c r="K111" i="6"/>
  <c r="M111" i="6" s="1"/>
  <c r="Y110" i="6"/>
  <c r="U110" i="6" s="1"/>
  <c r="K110" i="6"/>
  <c r="L110" i="6" s="1"/>
  <c r="Y109" i="6"/>
  <c r="AC109" i="6" s="1"/>
  <c r="AD109" i="6" s="1"/>
  <c r="K109" i="6"/>
  <c r="M109" i="6" s="1"/>
  <c r="Y108" i="6"/>
  <c r="AC108" i="6" s="1"/>
  <c r="AD108" i="6" s="1"/>
  <c r="K108" i="6"/>
  <c r="M108" i="6" s="1"/>
  <c r="Y107" i="6"/>
  <c r="AC107" i="6" s="1"/>
  <c r="AD107" i="6" s="1"/>
  <c r="K107" i="6"/>
  <c r="M107" i="6" s="1"/>
  <c r="Y106" i="6"/>
  <c r="V106" i="6"/>
  <c r="W106" i="6" s="1"/>
  <c r="K106" i="6"/>
  <c r="M106" i="6" s="1"/>
  <c r="Y105" i="6"/>
  <c r="V105" i="6"/>
  <c r="W105" i="6" s="1"/>
  <c r="K105" i="6"/>
  <c r="M105" i="6" s="1"/>
  <c r="Y104" i="6"/>
  <c r="AC104" i="6" s="1"/>
  <c r="AD104" i="6" s="1"/>
  <c r="K104" i="6"/>
  <c r="M104" i="6" s="1"/>
  <c r="Y103" i="6"/>
  <c r="V103" i="6"/>
  <c r="W103" i="6" s="1"/>
  <c r="K103" i="6"/>
  <c r="M103" i="6" s="1"/>
  <c r="AD102" i="6"/>
  <c r="Y102" i="6"/>
  <c r="U102" i="6" s="1"/>
  <c r="K102" i="6"/>
  <c r="M102" i="6" s="1"/>
  <c r="Y101" i="6"/>
  <c r="AC101" i="6" s="1"/>
  <c r="AD101" i="6" s="1"/>
  <c r="K101" i="6"/>
  <c r="M101" i="6" s="1"/>
  <c r="AD100" i="6"/>
  <c r="Y100" i="6"/>
  <c r="U100" i="6" s="1"/>
  <c r="V100" i="6" s="1"/>
  <c r="W100" i="6" s="1"/>
  <c r="K100" i="6"/>
  <c r="L100" i="6" s="1"/>
  <c r="Y99" i="6"/>
  <c r="AC99" i="6" s="1"/>
  <c r="AD99" i="6" s="1"/>
  <c r="K99" i="6"/>
  <c r="M99" i="6" s="1"/>
  <c r="Y98" i="6"/>
  <c r="AC98" i="6" s="1"/>
  <c r="AD98" i="6" s="1"/>
  <c r="K98" i="6"/>
  <c r="M98" i="6" s="1"/>
  <c r="Y97" i="6"/>
  <c r="AC97" i="6" s="1"/>
  <c r="AD97" i="6" s="1"/>
  <c r="K97" i="6"/>
  <c r="M97" i="6" s="1"/>
  <c r="Y96" i="6"/>
  <c r="AC96" i="6" s="1"/>
  <c r="AD96" i="6" s="1"/>
  <c r="K96" i="6"/>
  <c r="M96" i="6" s="1"/>
  <c r="Y95" i="6"/>
  <c r="AC95" i="6" s="1"/>
  <c r="AD95" i="6" s="1"/>
  <c r="K95" i="6"/>
  <c r="M95" i="6" s="1"/>
  <c r="Y94" i="6"/>
  <c r="U94" i="6" s="1"/>
  <c r="K94" i="6"/>
  <c r="M94" i="6" s="1"/>
  <c r="Y93" i="6"/>
  <c r="AC93" i="6" s="1"/>
  <c r="AD93" i="6" s="1"/>
  <c r="K93" i="6"/>
  <c r="M93" i="6" s="1"/>
  <c r="Y92" i="6"/>
  <c r="AC92" i="6" s="1"/>
  <c r="AD92" i="6" s="1"/>
  <c r="K92" i="6"/>
  <c r="M92" i="6" s="1"/>
  <c r="Y91" i="6"/>
  <c r="AC91" i="6" s="1"/>
  <c r="AD91" i="6" s="1"/>
  <c r="K91" i="6"/>
  <c r="M91" i="6" s="1"/>
  <c r="Y90" i="6"/>
  <c r="AC90" i="6" s="1"/>
  <c r="AD90" i="6" s="1"/>
  <c r="K90" i="6"/>
  <c r="M90" i="6" s="1"/>
  <c r="Y89" i="6"/>
  <c r="AC89" i="6" s="1"/>
  <c r="AD89" i="6" s="1"/>
  <c r="K89" i="6"/>
  <c r="M89" i="6" s="1"/>
  <c r="Y88" i="6"/>
  <c r="U88" i="6" s="1"/>
  <c r="K88" i="6"/>
  <c r="M88" i="6" s="1"/>
  <c r="Y87" i="6"/>
  <c r="AC87" i="6" s="1"/>
  <c r="AD87" i="6" s="1"/>
  <c r="K87" i="6"/>
  <c r="M87" i="6" s="1"/>
  <c r="Y86" i="6"/>
  <c r="V86" i="6"/>
  <c r="W86" i="6" s="1"/>
  <c r="K86" i="6"/>
  <c r="M86" i="6" s="1"/>
  <c r="Y85" i="6"/>
  <c r="AC85" i="6" s="1"/>
  <c r="AD85" i="6" s="1"/>
  <c r="K85" i="6"/>
  <c r="M85" i="6" s="1"/>
  <c r="Y84" i="6"/>
  <c r="U84" i="6" s="1"/>
  <c r="K84" i="6"/>
  <c r="M84" i="6" s="1"/>
  <c r="Y83" i="6"/>
  <c r="U83" i="6" s="1"/>
  <c r="K83" i="6"/>
  <c r="M83" i="6" s="1"/>
  <c r="Y82" i="6"/>
  <c r="AC82" i="6" s="1"/>
  <c r="AD82" i="6" s="1"/>
  <c r="K82" i="6"/>
  <c r="M82" i="6" s="1"/>
  <c r="Y81" i="6"/>
  <c r="AC81" i="6" s="1"/>
  <c r="AD81" i="6" s="1"/>
  <c r="K81" i="6"/>
  <c r="M81" i="6" s="1"/>
  <c r="Y80" i="6"/>
  <c r="AC80" i="6" s="1"/>
  <c r="AD80" i="6" s="1"/>
  <c r="K80" i="6"/>
  <c r="M80" i="6" s="1"/>
  <c r="Y79" i="6"/>
  <c r="AC79" i="6" s="1"/>
  <c r="AD79" i="6" s="1"/>
  <c r="K79" i="6"/>
  <c r="M79" i="6" s="1"/>
  <c r="Y78" i="6"/>
  <c r="U78" i="6" s="1"/>
  <c r="K78" i="6"/>
  <c r="M78" i="6" s="1"/>
  <c r="Y77" i="6"/>
  <c r="U77" i="6" s="1"/>
  <c r="K77" i="6"/>
  <c r="M77" i="6" s="1"/>
  <c r="Y76" i="6"/>
  <c r="AC76" i="6" s="1"/>
  <c r="AD76" i="6" s="1"/>
  <c r="K76" i="6"/>
  <c r="M76" i="6" s="1"/>
  <c r="Y75" i="6"/>
  <c r="AC75" i="6" s="1"/>
  <c r="AD75" i="6" s="1"/>
  <c r="K75" i="6"/>
  <c r="M75" i="6" s="1"/>
  <c r="Y74" i="6"/>
  <c r="AC74" i="6" s="1"/>
  <c r="AD74" i="6" s="1"/>
  <c r="K74" i="6"/>
  <c r="M74" i="6" s="1"/>
  <c r="Y73" i="6"/>
  <c r="AC73" i="6" s="1"/>
  <c r="AD73" i="6" s="1"/>
  <c r="K73" i="6"/>
  <c r="M73" i="6" s="1"/>
  <c r="Y72" i="6"/>
  <c r="U72" i="6" s="1"/>
  <c r="K72" i="6"/>
  <c r="M72" i="6" s="1"/>
  <c r="Y71" i="6"/>
  <c r="U71" i="6" s="1"/>
  <c r="K71" i="6"/>
  <c r="M71" i="6" s="1"/>
  <c r="Y70" i="6"/>
  <c r="AC70" i="6" s="1"/>
  <c r="AD70" i="6" s="1"/>
  <c r="K70" i="6"/>
  <c r="M70" i="6" s="1"/>
  <c r="Y69" i="6"/>
  <c r="V69" i="6"/>
  <c r="W69" i="6" s="1"/>
  <c r="K69" i="6"/>
  <c r="M69" i="6" s="1"/>
  <c r="Y68" i="6"/>
  <c r="U68" i="6" s="1"/>
  <c r="K68" i="6"/>
  <c r="M68" i="6" s="1"/>
  <c r="Y67" i="6"/>
  <c r="U67" i="6" s="1"/>
  <c r="K67" i="6"/>
  <c r="M67" i="6" s="1"/>
  <c r="Y66" i="6"/>
  <c r="AC66" i="6" s="1"/>
  <c r="AD66" i="6" s="1"/>
  <c r="K66" i="6"/>
  <c r="M66" i="6" s="1"/>
  <c r="Y65" i="6"/>
  <c r="AC65" i="6" s="1"/>
  <c r="AD65" i="6" s="1"/>
  <c r="K65" i="6"/>
  <c r="M65" i="6" s="1"/>
  <c r="Y64" i="6"/>
  <c r="AC64" i="6" s="1"/>
  <c r="AD64" i="6" s="1"/>
  <c r="K64" i="6"/>
  <c r="M64" i="6" s="1"/>
  <c r="Y63" i="6"/>
  <c r="AC63" i="6" s="1"/>
  <c r="AD63" i="6" s="1"/>
  <c r="K63" i="6"/>
  <c r="M63" i="6" s="1"/>
  <c r="Y62" i="6"/>
  <c r="U62" i="6" s="1"/>
  <c r="K62" i="6"/>
  <c r="M62" i="6" s="1"/>
  <c r="Y61" i="6"/>
  <c r="U61" i="6" s="1"/>
  <c r="K61" i="6"/>
  <c r="M61" i="6" s="1"/>
  <c r="Y60" i="6"/>
  <c r="AC60" i="6" s="1"/>
  <c r="AD60" i="6" s="1"/>
  <c r="K60" i="6"/>
  <c r="M60" i="6" s="1"/>
  <c r="Y59" i="6"/>
  <c r="AC59" i="6" s="1"/>
  <c r="AD59" i="6" s="1"/>
  <c r="K59" i="6"/>
  <c r="M59" i="6" s="1"/>
  <c r="Y58" i="6"/>
  <c r="AC58" i="6" s="1"/>
  <c r="AD58" i="6" s="1"/>
  <c r="K58" i="6"/>
  <c r="M58" i="6" s="1"/>
  <c r="Y57" i="6"/>
  <c r="AC57" i="6" s="1"/>
  <c r="AD57" i="6" s="1"/>
  <c r="K57" i="6"/>
  <c r="M57" i="6" s="1"/>
  <c r="Y56" i="6"/>
  <c r="U56" i="6" s="1"/>
  <c r="K56" i="6"/>
  <c r="M56" i="6" s="1"/>
  <c r="Y55" i="6"/>
  <c r="U55" i="6" s="1"/>
  <c r="K55" i="6"/>
  <c r="M55" i="6" s="1"/>
  <c r="Y54" i="6"/>
  <c r="AC54" i="6" s="1"/>
  <c r="AD54" i="6" s="1"/>
  <c r="K54" i="6"/>
  <c r="M54" i="6" s="1"/>
  <c r="AB53" i="6"/>
  <c r="Y53" i="6" s="1"/>
  <c r="K53" i="6"/>
  <c r="M53" i="6" s="1"/>
  <c r="Y52" i="6"/>
  <c r="AC52" i="6" s="1"/>
  <c r="AD52" i="6" s="1"/>
  <c r="K52" i="6"/>
  <c r="M52" i="6" s="1"/>
  <c r="Y51" i="6"/>
  <c r="U51" i="6" s="1"/>
  <c r="K51" i="6"/>
  <c r="L51" i="6" s="1"/>
  <c r="Y50" i="6"/>
  <c r="U50" i="6" s="1"/>
  <c r="K50" i="6"/>
  <c r="M50" i="6" s="1"/>
  <c r="Y49" i="6"/>
  <c r="U49" i="6" s="1"/>
  <c r="K49" i="6"/>
  <c r="L49" i="6" s="1"/>
  <c r="AB48" i="6"/>
  <c r="Y48" i="6" s="1"/>
  <c r="AC48" i="6" s="1"/>
  <c r="AD48" i="6" s="1"/>
  <c r="K48" i="6"/>
  <c r="M48" i="6" s="1"/>
  <c r="Y47" i="6"/>
  <c r="AC47" i="6" s="1"/>
  <c r="AD47" i="6" s="1"/>
  <c r="K47" i="6"/>
  <c r="M47" i="6" s="1"/>
  <c r="Y46" i="6"/>
  <c r="U46" i="6" s="1"/>
  <c r="K46" i="6"/>
  <c r="M46" i="6" s="1"/>
  <c r="Y45" i="6"/>
  <c r="AC45" i="6" s="1"/>
  <c r="AD45" i="6" s="1"/>
  <c r="K45" i="6"/>
  <c r="M45" i="6" s="1"/>
  <c r="Y44" i="6"/>
  <c r="AC44" i="6" s="1"/>
  <c r="AD44" i="6" s="1"/>
  <c r="K44" i="6"/>
  <c r="M44" i="6" s="1"/>
  <c r="Y43" i="6"/>
  <c r="AC43" i="6" s="1"/>
  <c r="AD43" i="6" s="1"/>
  <c r="K43" i="6"/>
  <c r="M43" i="6" s="1"/>
  <c r="Y42" i="6"/>
  <c r="V42" i="6"/>
  <c r="W42" i="6" s="1"/>
  <c r="K42" i="6"/>
  <c r="M42" i="6" s="1"/>
  <c r="Y41" i="6"/>
  <c r="V41" i="6"/>
  <c r="W41" i="6" s="1"/>
  <c r="K41" i="6"/>
  <c r="M41" i="6" s="1"/>
  <c r="Y40" i="6"/>
  <c r="AC40" i="6" s="1"/>
  <c r="AD40" i="6" s="1"/>
  <c r="K40" i="6"/>
  <c r="M40" i="6" s="1"/>
  <c r="Y39" i="6"/>
  <c r="U39" i="6" s="1"/>
  <c r="K39" i="6"/>
  <c r="L39" i="6" s="1"/>
  <c r="Y38" i="6"/>
  <c r="U38" i="6" s="1"/>
  <c r="K38" i="6"/>
  <c r="M38" i="6" s="1"/>
  <c r="AC37" i="6"/>
  <c r="AD37" i="6" s="1"/>
  <c r="U37" i="6"/>
  <c r="X37" i="6" s="1"/>
  <c r="K37" i="6"/>
  <c r="M37" i="6" s="1"/>
  <c r="Y36" i="6"/>
  <c r="AC36" i="6" s="1"/>
  <c r="AD36" i="6" s="1"/>
  <c r="K36" i="6"/>
  <c r="M36" i="6" s="1"/>
  <c r="AC35" i="6"/>
  <c r="AD35" i="6" s="1"/>
  <c r="U35" i="6"/>
  <c r="X35" i="6" s="1"/>
  <c r="K35" i="6"/>
  <c r="M35" i="6" s="1"/>
  <c r="Y34" i="6"/>
  <c r="AC34" i="6" s="1"/>
  <c r="AD34" i="6" s="1"/>
  <c r="K34" i="6"/>
  <c r="L34" i="6" s="1"/>
  <c r="AC33" i="6"/>
  <c r="AD33" i="6" s="1"/>
  <c r="U33" i="6"/>
  <c r="V33" i="6" s="1"/>
  <c r="W33" i="6" s="1"/>
  <c r="K33" i="6"/>
  <c r="M33" i="6" s="1"/>
  <c r="AC32" i="6"/>
  <c r="AD32" i="6" s="1"/>
  <c r="U32" i="6"/>
  <c r="X32" i="6" s="1"/>
  <c r="K32" i="6"/>
  <c r="L32" i="6" s="1"/>
  <c r="Y31" i="6"/>
  <c r="AC31" i="6" s="1"/>
  <c r="AD31" i="6" s="1"/>
  <c r="K31" i="6"/>
  <c r="M31" i="6" s="1"/>
  <c r="Y30" i="6"/>
  <c r="AC30" i="6" s="1"/>
  <c r="AD30" i="6" s="1"/>
  <c r="K30" i="6"/>
  <c r="M30" i="6" s="1"/>
  <c r="AC29" i="6"/>
  <c r="AD29" i="6" s="1"/>
  <c r="U29" i="6"/>
  <c r="X29" i="6" s="1"/>
  <c r="K29" i="6"/>
  <c r="M29" i="6" s="1"/>
  <c r="AC28" i="6"/>
  <c r="AD28" i="6" s="1"/>
  <c r="U28" i="6"/>
  <c r="X28" i="6" s="1"/>
  <c r="K28" i="6"/>
  <c r="M28" i="6" s="1"/>
  <c r="Y27" i="6"/>
  <c r="AC27" i="6" s="1"/>
  <c r="AD27" i="6" s="1"/>
  <c r="K27" i="6"/>
  <c r="L27" i="6" s="1"/>
  <c r="AC26" i="6"/>
  <c r="AD26" i="6" s="1"/>
  <c r="U26" i="6"/>
  <c r="X26" i="6" s="1"/>
  <c r="K26" i="6"/>
  <c r="M26" i="6" s="1"/>
  <c r="AC25" i="6"/>
  <c r="AD25" i="6" s="1"/>
  <c r="U25" i="6"/>
  <c r="X25" i="6" s="1"/>
  <c r="K25" i="6"/>
  <c r="M25" i="6" s="1"/>
  <c r="AD24" i="6"/>
  <c r="Y24" i="6"/>
  <c r="U24" i="6" s="1"/>
  <c r="K24" i="6"/>
  <c r="M24" i="6" s="1"/>
  <c r="Y23" i="6"/>
  <c r="AC23" i="6" s="1"/>
  <c r="AD23" i="6" s="1"/>
  <c r="K23" i="6"/>
  <c r="M23" i="6" s="1"/>
  <c r="Y22" i="6"/>
  <c r="AC22" i="6" s="1"/>
  <c r="AD22" i="6" s="1"/>
  <c r="K22" i="6"/>
  <c r="M22" i="6" s="1"/>
  <c r="AC21" i="6"/>
  <c r="AD21" i="6" s="1"/>
  <c r="U21" i="6"/>
  <c r="X21" i="6" s="1"/>
  <c r="K21" i="6"/>
  <c r="M21" i="6" s="1"/>
  <c r="AC20" i="6"/>
  <c r="AD20" i="6" s="1"/>
  <c r="U20" i="6"/>
  <c r="X20" i="6" s="1"/>
  <c r="K20" i="6"/>
  <c r="M20" i="6" s="1"/>
  <c r="Y19" i="6"/>
  <c r="AC19" i="6" s="1"/>
  <c r="AD19" i="6" s="1"/>
  <c r="K19" i="6"/>
  <c r="M19" i="6" s="1"/>
  <c r="Y18" i="6"/>
  <c r="AC18" i="6" s="1"/>
  <c r="AD18" i="6" s="1"/>
  <c r="K18" i="6"/>
  <c r="M18" i="6" s="1"/>
  <c r="Y17" i="6"/>
  <c r="AC17" i="6" s="1"/>
  <c r="AD17" i="6" s="1"/>
  <c r="K17" i="6"/>
  <c r="M17" i="6" s="1"/>
  <c r="AC16" i="6"/>
  <c r="AD16" i="6" s="1"/>
  <c r="U16" i="6"/>
  <c r="X16" i="6" s="1"/>
  <c r="K16" i="6"/>
  <c r="M16" i="6" s="1"/>
  <c r="Y15" i="6"/>
  <c r="U15" i="6" s="1"/>
  <c r="K15" i="6"/>
  <c r="M15" i="6" s="1"/>
  <c r="Y14" i="6"/>
  <c r="U14" i="6" s="1"/>
  <c r="K14" i="6"/>
  <c r="M14" i="6" s="1"/>
  <c r="Y13" i="6"/>
  <c r="U13" i="6" s="1"/>
  <c r="K13" i="6"/>
  <c r="M13" i="6" s="1"/>
  <c r="AC12" i="6"/>
  <c r="AD12" i="6" s="1"/>
  <c r="U12" i="6"/>
  <c r="X12" i="6" s="1"/>
  <c r="K12" i="6"/>
  <c r="M12" i="6" s="1"/>
  <c r="AC11" i="6"/>
  <c r="AD11" i="6" s="1"/>
  <c r="X11" i="6"/>
  <c r="V11" i="6"/>
  <c r="W11" i="6" s="1"/>
  <c r="M11" i="6"/>
  <c r="AC10" i="6"/>
  <c r="AD10" i="6" s="1"/>
  <c r="U10" i="6"/>
  <c r="X10" i="6" s="1"/>
  <c r="K10" i="6"/>
  <c r="M10" i="6" s="1"/>
  <c r="AC9" i="6"/>
  <c r="AD9" i="6" s="1"/>
  <c r="X9" i="6"/>
  <c r="V9" i="6"/>
  <c r="W9" i="6" s="1"/>
  <c r="K9" i="6"/>
  <c r="M9" i="6" s="1"/>
  <c r="AC8" i="6"/>
  <c r="AD8" i="6" s="1"/>
  <c r="X8" i="6"/>
  <c r="V8" i="6"/>
  <c r="W8" i="6" s="1"/>
  <c r="K8" i="6"/>
  <c r="M8" i="6" s="1"/>
  <c r="AC7" i="6"/>
  <c r="AD7" i="6" s="1"/>
  <c r="U7" i="6"/>
  <c r="X7" i="6" s="1"/>
  <c r="M7" i="6"/>
  <c r="L7" i="6"/>
  <c r="AC6" i="6"/>
  <c r="AD6" i="6" s="1"/>
  <c r="U6" i="6"/>
  <c r="K6" i="6"/>
  <c r="M6" i="6" s="1"/>
  <c r="AC5" i="6"/>
  <c r="AD5" i="6" s="1"/>
  <c r="X5" i="6"/>
  <c r="V5" i="6"/>
  <c r="W5" i="6" s="1"/>
  <c r="K5" i="6"/>
  <c r="M5" i="6" s="1"/>
  <c r="AC4" i="6"/>
  <c r="AD4" i="6" s="1"/>
  <c r="X4" i="6"/>
  <c r="V4" i="6"/>
  <c r="W4" i="6" s="1"/>
  <c r="K4" i="6"/>
  <c r="M4" i="6" s="1"/>
  <c r="AC3" i="6"/>
  <c r="AD3" i="6" s="1"/>
  <c r="U3" i="6"/>
  <c r="V3" i="6" s="1"/>
  <c r="W3" i="6" s="1"/>
  <c r="K3" i="6"/>
  <c r="M3" i="6" s="1"/>
  <c r="L54" i="7" l="1"/>
  <c r="M65" i="7"/>
  <c r="L9" i="11"/>
  <c r="V148" i="14"/>
  <c r="W148" i="14" s="1"/>
  <c r="Y148" i="14" s="1"/>
  <c r="V255" i="14"/>
  <c r="W255" i="14" s="1"/>
  <c r="Y255" i="14" s="1"/>
  <c r="V131" i="14"/>
  <c r="W131" i="14" s="1"/>
  <c r="Y131" i="14" s="1"/>
  <c r="V283" i="14"/>
  <c r="W283" i="14" s="1"/>
  <c r="Y283" i="14" s="1"/>
  <c r="V367" i="14"/>
  <c r="W367" i="14" s="1"/>
  <c r="Y367" i="14" s="1"/>
  <c r="V371" i="14"/>
  <c r="W371" i="14" s="1"/>
  <c r="Y371" i="14" s="1"/>
  <c r="V266" i="14"/>
  <c r="W266" i="14" s="1"/>
  <c r="Y266" i="14" s="1"/>
  <c r="V62" i="14"/>
  <c r="W62" i="14" s="1"/>
  <c r="Y62" i="14" s="1"/>
  <c r="V398" i="14"/>
  <c r="W398" i="14" s="1"/>
  <c r="Y398" i="14" s="1"/>
  <c r="X364" i="14"/>
  <c r="V364" i="14"/>
  <c r="W364" i="14" s="1"/>
  <c r="Y364" i="14" s="1"/>
  <c r="X383" i="14"/>
  <c r="V286" i="14"/>
  <c r="W286" i="14" s="1"/>
  <c r="Y286" i="14" s="1"/>
  <c r="V174" i="14"/>
  <c r="W174" i="14" s="1"/>
  <c r="Y174" i="14" s="1"/>
  <c r="X122" i="14"/>
  <c r="V141" i="14"/>
  <c r="W141" i="14" s="1"/>
  <c r="Y141" i="14" s="1"/>
  <c r="X170" i="14"/>
  <c r="V122" i="14"/>
  <c r="W122" i="14" s="1"/>
  <c r="Y122" i="14" s="1"/>
  <c r="X141" i="14"/>
  <c r="W126" i="14"/>
  <c r="Y126" i="14" s="1"/>
  <c r="X81" i="14"/>
  <c r="X398" i="14"/>
  <c r="V276" i="14"/>
  <c r="W276" i="14" s="1"/>
  <c r="Y276" i="14" s="1"/>
  <c r="V146" i="14"/>
  <c r="W146" i="14" s="1"/>
  <c r="Y146" i="14" s="1"/>
  <c r="X68" i="14"/>
  <c r="X316" i="14"/>
  <c r="V265" i="14"/>
  <c r="W265" i="14" s="1"/>
  <c r="Y265" i="14" s="1"/>
  <c r="V282" i="14"/>
  <c r="W282" i="14" s="1"/>
  <c r="Y282" i="14" s="1"/>
  <c r="V193" i="14"/>
  <c r="W193" i="14" s="1"/>
  <c r="Y193" i="14" s="1"/>
  <c r="X386" i="14"/>
  <c r="X126" i="14"/>
  <c r="V345" i="14"/>
  <c r="W345" i="14" s="1"/>
  <c r="Y345" i="14" s="1"/>
  <c r="V386" i="14"/>
  <c r="W386" i="14" s="1"/>
  <c r="Y386" i="14" s="1"/>
  <c r="X62" i="14"/>
  <c r="X284" i="14"/>
  <c r="V284" i="14"/>
  <c r="W284" i="14" s="1"/>
  <c r="Y284" i="14" s="1"/>
  <c r="V19" i="14"/>
  <c r="W19" i="14" s="1"/>
  <c r="Y19" i="14" s="1"/>
  <c r="V315" i="14"/>
  <c r="W315" i="14" s="1"/>
  <c r="Y315" i="14" s="1"/>
  <c r="V370" i="14"/>
  <c r="W370" i="14" s="1"/>
  <c r="Y370" i="14" s="1"/>
  <c r="V17" i="14"/>
  <c r="W17" i="14" s="1"/>
  <c r="Y17" i="14" s="1"/>
  <c r="X315" i="14"/>
  <c r="X394" i="14"/>
  <c r="V399" i="14"/>
  <c r="W399" i="14" s="1"/>
  <c r="Y399" i="14" s="1"/>
  <c r="V222" i="14"/>
  <c r="W222" i="14" s="1"/>
  <c r="Y222" i="14" s="1"/>
  <c r="X370" i="14"/>
  <c r="X17" i="14"/>
  <c r="V394" i="14"/>
  <c r="W394" i="14" s="1"/>
  <c r="Y394" i="14" s="1"/>
  <c r="X399" i="14"/>
  <c r="V344" i="14"/>
  <c r="W344" i="14" s="1"/>
  <c r="Y344" i="14" s="1"/>
  <c r="X375" i="14"/>
  <c r="V316" i="14"/>
  <c r="W316" i="14" s="1"/>
  <c r="Y316" i="14" s="1"/>
  <c r="X161" i="14"/>
  <c r="V113" i="14"/>
  <c r="W113" i="14" s="1"/>
  <c r="Y113" i="14" s="1"/>
  <c r="V355" i="14"/>
  <c r="W355" i="14" s="1"/>
  <c r="Y355" i="14" s="1"/>
  <c r="X213" i="14"/>
  <c r="V213" i="14"/>
  <c r="W213" i="14" s="1"/>
  <c r="Y213" i="14" s="1"/>
  <c r="X207" i="14"/>
  <c r="V207" i="14"/>
  <c r="W207" i="14" s="1"/>
  <c r="Y207" i="14" s="1"/>
  <c r="X362" i="14"/>
  <c r="X116" i="14"/>
  <c r="X106" i="14"/>
  <c r="X271" i="14"/>
  <c r="V271" i="14"/>
  <c r="W271" i="14" s="1"/>
  <c r="Y271" i="14" s="1"/>
  <c r="X177" i="14"/>
  <c r="X306" i="14"/>
  <c r="V369" i="14"/>
  <c r="W369" i="14" s="1"/>
  <c r="Y369" i="14" s="1"/>
  <c r="V37" i="14"/>
  <c r="W37" i="14" s="1"/>
  <c r="Y37" i="14" s="1"/>
  <c r="X222" i="14"/>
  <c r="X339" i="14"/>
  <c r="V339" i="14"/>
  <c r="W339" i="14" s="1"/>
  <c r="Y339" i="14" s="1"/>
  <c r="X13" i="14"/>
  <c r="V13" i="14"/>
  <c r="W13" i="14" s="1"/>
  <c r="Y13" i="14" s="1"/>
  <c r="V365" i="14"/>
  <c r="W365" i="14" s="1"/>
  <c r="Y365" i="14" s="1"/>
  <c r="X365" i="14"/>
  <c r="V157" i="14"/>
  <c r="W157" i="14" s="1"/>
  <c r="Y157" i="14" s="1"/>
  <c r="X157" i="14"/>
  <c r="X19" i="14"/>
  <c r="X219" i="14"/>
  <c r="V219" i="14"/>
  <c r="W219" i="14" s="1"/>
  <c r="Y219" i="14" s="1"/>
  <c r="X226" i="14"/>
  <c r="X167" i="14"/>
  <c r="V167" i="14"/>
  <c r="W167" i="14" s="1"/>
  <c r="Y167" i="14" s="1"/>
  <c r="X203" i="14"/>
  <c r="V203" i="14"/>
  <c r="W203" i="14" s="1"/>
  <c r="Y203" i="14" s="1"/>
  <c r="X402" i="14"/>
  <c r="X390" i="14"/>
  <c r="X199" i="14"/>
  <c r="V199" i="14"/>
  <c r="W199" i="14" s="1"/>
  <c r="Y199" i="14" s="1"/>
  <c r="X263" i="14"/>
  <c r="V263" i="14"/>
  <c r="W263" i="14" s="1"/>
  <c r="Y263" i="14" s="1"/>
  <c r="X231" i="14"/>
  <c r="V231" i="14"/>
  <c r="W231" i="14" s="1"/>
  <c r="Y231" i="14" s="1"/>
  <c r="X58" i="14"/>
  <c r="V58" i="14"/>
  <c r="W58" i="14" s="1"/>
  <c r="Y58" i="14" s="1"/>
  <c r="V39" i="14"/>
  <c r="W39" i="14" s="1"/>
  <c r="Y39" i="14" s="1"/>
  <c r="V43" i="14"/>
  <c r="W43" i="14" s="1"/>
  <c r="Y43" i="14" s="1"/>
  <c r="X29" i="14"/>
  <c r="V29" i="14"/>
  <c r="W29" i="14" s="1"/>
  <c r="Y29" i="14" s="1"/>
  <c r="X287" i="14"/>
  <c r="V287" i="14"/>
  <c r="W287" i="14" s="1"/>
  <c r="Y287" i="14" s="1"/>
  <c r="X257" i="14"/>
  <c r="V257" i="14"/>
  <c r="W257" i="14" s="1"/>
  <c r="Y257" i="14" s="1"/>
  <c r="V172" i="14"/>
  <c r="W172" i="14" s="1"/>
  <c r="Y172" i="14" s="1"/>
  <c r="X172" i="14"/>
  <c r="X101" i="14"/>
  <c r="V101" i="14"/>
  <c r="W101" i="14" s="1"/>
  <c r="Y101" i="14" s="1"/>
  <c r="X67" i="14"/>
  <c r="V67" i="14"/>
  <c r="W67" i="14" s="1"/>
  <c r="Y67" i="14" s="1"/>
  <c r="V46" i="14"/>
  <c r="W46" i="14" s="1"/>
  <c r="Y46" i="14" s="1"/>
  <c r="X46" i="14"/>
  <c r="X14" i="14"/>
  <c r="V14" i="14"/>
  <c r="W14" i="14" s="1"/>
  <c r="Y14" i="14" s="1"/>
  <c r="X41" i="14"/>
  <c r="V41" i="14"/>
  <c r="W41" i="14" s="1"/>
  <c r="Y41" i="14" s="1"/>
  <c r="X24" i="14"/>
  <c r="V24" i="14"/>
  <c r="W24" i="14" s="1"/>
  <c r="Y24" i="14" s="1"/>
  <c r="AE378" i="14"/>
  <c r="AF378" i="14" s="1"/>
  <c r="U378" i="14"/>
  <c r="X405" i="14"/>
  <c r="V405" i="14"/>
  <c r="W405" i="14" s="1"/>
  <c r="Y405" i="14" s="1"/>
  <c r="X385" i="14"/>
  <c r="V385" i="14"/>
  <c r="W385" i="14" s="1"/>
  <c r="Y385" i="14" s="1"/>
  <c r="X191" i="14"/>
  <c r="V191" i="14"/>
  <c r="W191" i="14" s="1"/>
  <c r="Y191" i="14" s="1"/>
  <c r="X138" i="14"/>
  <c r="V138" i="14"/>
  <c r="W138" i="14" s="1"/>
  <c r="Y138" i="14" s="1"/>
  <c r="X76" i="14"/>
  <c r="V76" i="14"/>
  <c r="W76" i="14" s="1"/>
  <c r="Y76" i="14" s="1"/>
  <c r="X61" i="14"/>
  <c r="V61" i="14"/>
  <c r="W61" i="14" s="1"/>
  <c r="Y61" i="14" s="1"/>
  <c r="V44" i="14"/>
  <c r="W44" i="14" s="1"/>
  <c r="Y44" i="14" s="1"/>
  <c r="X44" i="14"/>
  <c r="X9" i="14"/>
  <c r="V9" i="14"/>
  <c r="W9" i="14" s="1"/>
  <c r="Y9" i="14" s="1"/>
  <c r="X309" i="14"/>
  <c r="V309" i="14"/>
  <c r="W309" i="14" s="1"/>
  <c r="Y309" i="14" s="1"/>
  <c r="X317" i="14"/>
  <c r="V317" i="14"/>
  <c r="W317" i="14" s="1"/>
  <c r="Y317" i="14" s="1"/>
  <c r="X223" i="14"/>
  <c r="V223" i="14"/>
  <c r="W223" i="14" s="1"/>
  <c r="Y223" i="14" s="1"/>
  <c r="X114" i="14"/>
  <c r="V114" i="14"/>
  <c r="W114" i="14" s="1"/>
  <c r="Y114" i="14" s="1"/>
  <c r="X73" i="14"/>
  <c r="V73" i="14"/>
  <c r="W73" i="14" s="1"/>
  <c r="Y73" i="14" s="1"/>
  <c r="X127" i="14"/>
  <c r="V127" i="14"/>
  <c r="W127" i="14" s="1"/>
  <c r="Y127" i="14" s="1"/>
  <c r="X15" i="14"/>
  <c r="V15" i="14"/>
  <c r="W15" i="14" s="1"/>
  <c r="Y15" i="14" s="1"/>
  <c r="X323" i="14"/>
  <c r="V323" i="14"/>
  <c r="W323" i="14" s="1"/>
  <c r="Y323" i="14" s="1"/>
  <c r="X295" i="14"/>
  <c r="V295" i="14"/>
  <c r="W295" i="14" s="1"/>
  <c r="Y295" i="14" s="1"/>
  <c r="V245" i="14"/>
  <c r="W245" i="14" s="1"/>
  <c r="Y245" i="14" s="1"/>
  <c r="X245" i="14"/>
  <c r="X253" i="14"/>
  <c r="V253" i="14"/>
  <c r="W253" i="14" s="1"/>
  <c r="Y253" i="14" s="1"/>
  <c r="X220" i="14"/>
  <c r="V220" i="14"/>
  <c r="W220" i="14" s="1"/>
  <c r="Y220" i="14" s="1"/>
  <c r="X49" i="14"/>
  <c r="V49" i="14"/>
  <c r="W49" i="14" s="1"/>
  <c r="Y49" i="14" s="1"/>
  <c r="X10" i="14"/>
  <c r="V10" i="14"/>
  <c r="W10" i="14" s="1"/>
  <c r="Y10" i="14" s="1"/>
  <c r="X301" i="14"/>
  <c r="V301" i="14"/>
  <c r="W301" i="14" s="1"/>
  <c r="Y301" i="14" s="1"/>
  <c r="X313" i="14"/>
  <c r="V313" i="14"/>
  <c r="W313" i="14" s="1"/>
  <c r="Y313" i="14" s="1"/>
  <c r="X216" i="14"/>
  <c r="V216" i="14"/>
  <c r="W216" i="14" s="1"/>
  <c r="Y216" i="14" s="1"/>
  <c r="X163" i="14"/>
  <c r="V163" i="14"/>
  <c r="W163" i="14" s="1"/>
  <c r="Y163" i="14" s="1"/>
  <c r="V178" i="14"/>
  <c r="W178" i="14" s="1"/>
  <c r="Y178" i="14" s="1"/>
  <c r="X178" i="14"/>
  <c r="X135" i="14"/>
  <c r="V135" i="14"/>
  <c r="W135" i="14" s="1"/>
  <c r="Y135" i="14" s="1"/>
  <c r="X118" i="14"/>
  <c r="V118" i="14"/>
  <c r="W118" i="14" s="1"/>
  <c r="Y118" i="14" s="1"/>
  <c r="X64" i="14"/>
  <c r="V64" i="14"/>
  <c r="W64" i="14" s="1"/>
  <c r="Y64" i="14" s="1"/>
  <c r="X45" i="14"/>
  <c r="V45" i="14"/>
  <c r="W45" i="14" s="1"/>
  <c r="Y45" i="14" s="1"/>
  <c r="V376" i="14"/>
  <c r="W376" i="14" s="1"/>
  <c r="Y376" i="14" s="1"/>
  <c r="X376" i="14"/>
  <c r="X294" i="14"/>
  <c r="V294" i="14"/>
  <c r="W294" i="14" s="1"/>
  <c r="Y294" i="14" s="1"/>
  <c r="X291" i="14"/>
  <c r="V291" i="14"/>
  <c r="W291" i="14" s="1"/>
  <c r="Y291" i="14" s="1"/>
  <c r="X155" i="14"/>
  <c r="V155" i="14"/>
  <c r="W155" i="14" s="1"/>
  <c r="Y155" i="14" s="1"/>
  <c r="X121" i="14"/>
  <c r="V121" i="14"/>
  <c r="W121" i="14" s="1"/>
  <c r="Y121" i="14" s="1"/>
  <c r="X112" i="14"/>
  <c r="V112" i="14"/>
  <c r="W112" i="14" s="1"/>
  <c r="Y112" i="14" s="1"/>
  <c r="X85" i="14"/>
  <c r="V85" i="14"/>
  <c r="W85" i="14" s="1"/>
  <c r="Y85" i="14" s="1"/>
  <c r="X65" i="14"/>
  <c r="V65" i="14"/>
  <c r="W65" i="14" s="1"/>
  <c r="Y65" i="14" s="1"/>
  <c r="X366" i="14"/>
  <c r="V366" i="14"/>
  <c r="W366" i="14" s="1"/>
  <c r="Y366" i="14" s="1"/>
  <c r="X409" i="14"/>
  <c r="V409" i="14"/>
  <c r="W409" i="14" s="1"/>
  <c r="Y409" i="14" s="1"/>
  <c r="X290" i="14"/>
  <c r="V290" i="14"/>
  <c r="W290" i="14" s="1"/>
  <c r="Y290" i="14" s="1"/>
  <c r="X302" i="14"/>
  <c r="V302" i="14"/>
  <c r="W302" i="14" s="1"/>
  <c r="Y302" i="14" s="1"/>
  <c r="X278" i="14"/>
  <c r="V278" i="14"/>
  <c r="W278" i="14" s="1"/>
  <c r="Y278" i="14" s="1"/>
  <c r="X150" i="14"/>
  <c r="V150" i="14"/>
  <c r="W150" i="14" s="1"/>
  <c r="Y150" i="14" s="1"/>
  <c r="X53" i="14"/>
  <c r="V53" i="14"/>
  <c r="W53" i="14" s="1"/>
  <c r="Y53" i="14" s="1"/>
  <c r="X397" i="14"/>
  <c r="V397" i="14"/>
  <c r="W397" i="14" s="1"/>
  <c r="Y397" i="14" s="1"/>
  <c r="X343" i="14"/>
  <c r="V343" i="14"/>
  <c r="W343" i="14" s="1"/>
  <c r="Y343" i="14" s="1"/>
  <c r="X305" i="14"/>
  <c r="V305" i="14"/>
  <c r="W305" i="14" s="1"/>
  <c r="Y305" i="14" s="1"/>
  <c r="X144" i="14"/>
  <c r="V144" i="14"/>
  <c r="W144" i="14" s="1"/>
  <c r="Y144" i="14" s="1"/>
  <c r="X158" i="14"/>
  <c r="V158" i="14"/>
  <c r="W158" i="14" s="1"/>
  <c r="Y158" i="14" s="1"/>
  <c r="X389" i="14"/>
  <c r="V389" i="14"/>
  <c r="W389" i="14" s="1"/>
  <c r="Y389" i="14" s="1"/>
  <c r="X393" i="14"/>
  <c r="V393" i="14"/>
  <c r="W393" i="14" s="1"/>
  <c r="Y393" i="14" s="1"/>
  <c r="X209" i="14"/>
  <c r="V209" i="14"/>
  <c r="W209" i="14" s="1"/>
  <c r="Y209" i="14" s="1"/>
  <c r="X80" i="14"/>
  <c r="V80" i="14"/>
  <c r="W80" i="14" s="1"/>
  <c r="Y80" i="14" s="1"/>
  <c r="X109" i="14"/>
  <c r="V109" i="14"/>
  <c r="W109" i="14" s="1"/>
  <c r="Y109" i="14" s="1"/>
  <c r="V28" i="14"/>
  <c r="W28" i="14" s="1"/>
  <c r="Y28" i="14" s="1"/>
  <c r="X28" i="14"/>
  <c r="X3" i="14"/>
  <c r="V3" i="14"/>
  <c r="W3" i="14" s="1"/>
  <c r="Y3" i="14" s="1"/>
  <c r="V368" i="14"/>
  <c r="W368" i="14" s="1"/>
  <c r="Y368" i="14" s="1"/>
  <c r="X368" i="14"/>
  <c r="X272" i="14"/>
  <c r="V272" i="14"/>
  <c r="W272" i="14" s="1"/>
  <c r="Y272" i="14" s="1"/>
  <c r="X60" i="14"/>
  <c r="V60" i="14"/>
  <c r="W60" i="14" s="1"/>
  <c r="Y60" i="14" s="1"/>
  <c r="X358" i="14"/>
  <c r="V358" i="14"/>
  <c r="W358" i="14" s="1"/>
  <c r="Y358" i="14" s="1"/>
  <c r="X401" i="14"/>
  <c r="V401" i="14"/>
  <c r="W401" i="14" s="1"/>
  <c r="Y401" i="14" s="1"/>
  <c r="X321" i="14"/>
  <c r="V321" i="14"/>
  <c r="W321" i="14" s="1"/>
  <c r="Y321" i="14" s="1"/>
  <c r="X267" i="14"/>
  <c r="V267" i="14"/>
  <c r="W267" i="14" s="1"/>
  <c r="Y267" i="14" s="1"/>
  <c r="X72" i="14"/>
  <c r="V72" i="14"/>
  <c r="W72" i="14" s="1"/>
  <c r="Y72" i="14" s="1"/>
  <c r="V56" i="14"/>
  <c r="W56" i="14" s="1"/>
  <c r="Y56" i="14" s="1"/>
  <c r="X56" i="14"/>
  <c r="X33" i="14"/>
  <c r="V33" i="14"/>
  <c r="W33" i="14" s="1"/>
  <c r="Y33" i="14" s="1"/>
  <c r="AC67" i="7"/>
  <c r="AD67" i="7" s="1"/>
  <c r="T121" i="7"/>
  <c r="U121" i="7" s="1"/>
  <c r="U22" i="11"/>
  <c r="X22" i="11" s="1"/>
  <c r="AE22" i="11"/>
  <c r="AF22" i="11" s="1"/>
  <c r="M13" i="11"/>
  <c r="L12" i="11"/>
  <c r="L27" i="9"/>
  <c r="AE30" i="9"/>
  <c r="AF30" i="9" s="1"/>
  <c r="L3" i="9"/>
  <c r="L16" i="11"/>
  <c r="M6" i="11"/>
  <c r="L15" i="11"/>
  <c r="L7" i="11"/>
  <c r="M11" i="11"/>
  <c r="M23" i="11"/>
  <c r="U23" i="11"/>
  <c r="V23" i="11" s="1"/>
  <c r="U15" i="11"/>
  <c r="X15" i="11" s="1"/>
  <c r="L19" i="11"/>
  <c r="X17" i="11"/>
  <c r="V17" i="11"/>
  <c r="W17" i="11" s="1"/>
  <c r="Y17" i="11" s="1"/>
  <c r="M4" i="11"/>
  <c r="L4" i="11"/>
  <c r="AE10" i="11"/>
  <c r="AF10" i="11" s="1"/>
  <c r="U10" i="11"/>
  <c r="X10" i="11" s="1"/>
  <c r="U16" i="11"/>
  <c r="U4" i="11"/>
  <c r="V4" i="11" s="1"/>
  <c r="W4" i="11" s="1"/>
  <c r="Y4" i="11" s="1"/>
  <c r="AE8" i="11"/>
  <c r="AF8" i="11" s="1"/>
  <c r="U13" i="11"/>
  <c r="X13" i="11" s="1"/>
  <c r="M18" i="11"/>
  <c r="L22" i="11"/>
  <c r="U19" i="11"/>
  <c r="L24" i="11"/>
  <c r="U14" i="11"/>
  <c r="V14" i="11" s="1"/>
  <c r="W14" i="11" s="1"/>
  <c r="Y14" i="11" s="1"/>
  <c r="L17" i="11"/>
  <c r="M8" i="11"/>
  <c r="L10" i="11"/>
  <c r="AE12" i="11"/>
  <c r="AF12" i="11" s="1"/>
  <c r="AE10" i="9"/>
  <c r="AF10" i="9" s="1"/>
  <c r="L16" i="9"/>
  <c r="M24" i="9"/>
  <c r="M19" i="9"/>
  <c r="M41" i="9"/>
  <c r="M21" i="9"/>
  <c r="L5" i="9"/>
  <c r="M18" i="9"/>
  <c r="U22" i="9"/>
  <c r="X22" i="9" s="1"/>
  <c r="M6" i="9"/>
  <c r="L23" i="9"/>
  <c r="AE14" i="9"/>
  <c r="AF14" i="9" s="1"/>
  <c r="V30" i="9"/>
  <c r="W30" i="9" s="1"/>
  <c r="Y30" i="9" s="1"/>
  <c r="AE40" i="9"/>
  <c r="AF40" i="9" s="1"/>
  <c r="U23" i="9"/>
  <c r="X23" i="9" s="1"/>
  <c r="U44" i="9"/>
  <c r="V44" i="9" s="1"/>
  <c r="W44" i="9" s="1"/>
  <c r="Y44" i="9" s="1"/>
  <c r="L13" i="9"/>
  <c r="L28" i="9"/>
  <c r="U32" i="9"/>
  <c r="X32" i="9" s="1"/>
  <c r="L37" i="9"/>
  <c r="L42" i="9"/>
  <c r="U45" i="9"/>
  <c r="V45" i="9" s="1"/>
  <c r="W45" i="9" s="1"/>
  <c r="Y45" i="9" s="1"/>
  <c r="AE15" i="9"/>
  <c r="AF15" i="9" s="1"/>
  <c r="U29" i="9"/>
  <c r="X29" i="9" s="1"/>
  <c r="L10" i="9"/>
  <c r="M14" i="9"/>
  <c r="V23" i="9"/>
  <c r="W23" i="9" s="1"/>
  <c r="Y23" i="9" s="1"/>
  <c r="AE26" i="9"/>
  <c r="AF26" i="9" s="1"/>
  <c r="U11" i="9"/>
  <c r="X11" i="9" s="1"/>
  <c r="L8" i="9"/>
  <c r="AE12" i="9"/>
  <c r="AF12" i="9" s="1"/>
  <c r="L15" i="9"/>
  <c r="X42" i="9"/>
  <c r="V42" i="9"/>
  <c r="W42" i="9" s="1"/>
  <c r="Y42" i="9" s="1"/>
  <c r="U25" i="9"/>
  <c r="X25" i="9" s="1"/>
  <c r="M31" i="9"/>
  <c r="L31" i="9"/>
  <c r="U47" i="9"/>
  <c r="V47" i="9" s="1"/>
  <c r="W47" i="9" s="1"/>
  <c r="Y47" i="9" s="1"/>
  <c r="L9" i="8"/>
  <c r="U37" i="8"/>
  <c r="V37" i="8" s="1"/>
  <c r="AE47" i="8"/>
  <c r="AF47" i="8" s="1"/>
  <c r="L27" i="8"/>
  <c r="M43" i="8"/>
  <c r="U8" i="8"/>
  <c r="X8" i="8" s="1"/>
  <c r="M14" i="8"/>
  <c r="U21" i="8"/>
  <c r="X21" i="8" s="1"/>
  <c r="AE12" i="8"/>
  <c r="AF12" i="8" s="1"/>
  <c r="AE25" i="8"/>
  <c r="AF25" i="8" s="1"/>
  <c r="AE35" i="8"/>
  <c r="AF35" i="8" s="1"/>
  <c r="L40" i="8"/>
  <c r="AE44" i="8"/>
  <c r="AF44" i="8" s="1"/>
  <c r="AE31" i="8"/>
  <c r="AF31" i="8" s="1"/>
  <c r="AE48" i="8"/>
  <c r="AF48" i="8" s="1"/>
  <c r="L6" i="8"/>
  <c r="AE14" i="8"/>
  <c r="AF14" i="8" s="1"/>
  <c r="AE11" i="8"/>
  <c r="AF11" i="8" s="1"/>
  <c r="L15" i="8"/>
  <c r="AE28" i="8"/>
  <c r="AF28" i="8" s="1"/>
  <c r="U51" i="8"/>
  <c r="X51" i="8" s="1"/>
  <c r="L21" i="8"/>
  <c r="V35" i="8"/>
  <c r="W35" i="8" s="1"/>
  <c r="Y35" i="8" s="1"/>
  <c r="X35" i="8"/>
  <c r="M12" i="8"/>
  <c r="AE27" i="8"/>
  <c r="AF27" i="8" s="1"/>
  <c r="L25" i="8"/>
  <c r="L29" i="8"/>
  <c r="U4" i="8"/>
  <c r="X4" i="8" s="1"/>
  <c r="U9" i="8"/>
  <c r="V9" i="8" s="1"/>
  <c r="L8" i="8"/>
  <c r="L5" i="8"/>
  <c r="L11" i="8"/>
  <c r="W23" i="8"/>
  <c r="Y23" i="8" s="1"/>
  <c r="U5" i="8"/>
  <c r="X44" i="8"/>
  <c r="L38" i="8"/>
  <c r="L33" i="8"/>
  <c r="U38" i="8"/>
  <c r="V38" i="8" s="1"/>
  <c r="M34" i="8"/>
  <c r="L28" i="8"/>
  <c r="M18" i="7"/>
  <c r="T180" i="6"/>
  <c r="U180" i="6" s="1"/>
  <c r="T106" i="7"/>
  <c r="U106" i="7" s="1"/>
  <c r="U23" i="7"/>
  <c r="T101" i="7"/>
  <c r="U101" i="7" s="1"/>
  <c r="U28" i="7"/>
  <c r="T102" i="7"/>
  <c r="U102" i="7" s="1"/>
  <c r="T113" i="7"/>
  <c r="U113" i="7" s="1"/>
  <c r="U21" i="7"/>
  <c r="V21" i="7" s="1"/>
  <c r="W21" i="7" s="1"/>
  <c r="X21" i="7" s="1"/>
  <c r="M52" i="7"/>
  <c r="L68" i="7"/>
  <c r="T93" i="7"/>
  <c r="U93" i="7" s="1"/>
  <c r="T88" i="7"/>
  <c r="U88" i="7" s="1"/>
  <c r="L46" i="7"/>
  <c r="T107" i="7"/>
  <c r="U107" i="7" s="1"/>
  <c r="U22" i="7"/>
  <c r="V22" i="7" s="1"/>
  <c r="U62" i="7"/>
  <c r="T103" i="7"/>
  <c r="M11" i="7"/>
  <c r="M48" i="7"/>
  <c r="M17" i="7"/>
  <c r="U76" i="7"/>
  <c r="V76" i="7" s="1"/>
  <c r="T89" i="7"/>
  <c r="U89" i="7" s="1"/>
  <c r="T94" i="7"/>
  <c r="U94" i="7" s="1"/>
  <c r="T100" i="7"/>
  <c r="U100" i="7" s="1"/>
  <c r="T105" i="7"/>
  <c r="U105" i="7" s="1"/>
  <c r="T110" i="7"/>
  <c r="U110" i="7" s="1"/>
  <c r="U36" i="7"/>
  <c r="M41" i="7"/>
  <c r="T116" i="7"/>
  <c r="U116" i="7" s="1"/>
  <c r="V9" i="7"/>
  <c r="W9" i="7" s="1"/>
  <c r="T91" i="7"/>
  <c r="U91" i="7" s="1"/>
  <c r="U19" i="7"/>
  <c r="V19" i="7" s="1"/>
  <c r="W19" i="7" s="1"/>
  <c r="X19" i="7" s="1"/>
  <c r="M23" i="7"/>
  <c r="L55" i="7"/>
  <c r="W51" i="7"/>
  <c r="X51" i="7" s="1"/>
  <c r="AC60" i="7"/>
  <c r="AD60" i="7" s="1"/>
  <c r="T87" i="7"/>
  <c r="U87" i="7" s="1"/>
  <c r="AC14" i="7"/>
  <c r="AD14" i="7" s="1"/>
  <c r="L26" i="7"/>
  <c r="M34" i="7"/>
  <c r="L38" i="7"/>
  <c r="M60" i="7"/>
  <c r="AC78" i="7"/>
  <c r="AD78" i="7" s="1"/>
  <c r="W60" i="7"/>
  <c r="X60" i="7" s="1"/>
  <c r="L31" i="7"/>
  <c r="U38" i="7"/>
  <c r="V38" i="7" s="1"/>
  <c r="M42" i="7"/>
  <c r="L67" i="7"/>
  <c r="U11" i="7"/>
  <c r="V11" i="7" s="1"/>
  <c r="W11" i="7" s="1"/>
  <c r="X11" i="7" s="1"/>
  <c r="M20" i="7"/>
  <c r="T96" i="7"/>
  <c r="U96" i="7" s="1"/>
  <c r="T112" i="7"/>
  <c r="U112" i="7" s="1"/>
  <c r="T122" i="7"/>
  <c r="U122" i="7" s="1"/>
  <c r="M32" i="7"/>
  <c r="L36" i="7"/>
  <c r="AC57" i="7"/>
  <c r="AD57" i="7" s="1"/>
  <c r="L77" i="7"/>
  <c r="T92" i="7"/>
  <c r="U92" i="7" s="1"/>
  <c r="T97" i="7"/>
  <c r="U97" i="7" s="1"/>
  <c r="M33" i="7"/>
  <c r="T98" i="7"/>
  <c r="U98" i="7" s="1"/>
  <c r="T118" i="7"/>
  <c r="U118" i="7" s="1"/>
  <c r="T124" i="7"/>
  <c r="AC44" i="7"/>
  <c r="AD44" i="7" s="1"/>
  <c r="L59" i="7"/>
  <c r="L74" i="7"/>
  <c r="AC82" i="7"/>
  <c r="AD82" i="7" s="1"/>
  <c r="M22" i="7"/>
  <c r="AC65" i="7"/>
  <c r="AD65" i="7" s="1"/>
  <c r="T99" i="7"/>
  <c r="U99" i="7" s="1"/>
  <c r="T119" i="7"/>
  <c r="U119" i="7" s="1"/>
  <c r="T127" i="7"/>
  <c r="U127" i="7" s="1"/>
  <c r="L28" i="7"/>
  <c r="M44" i="7"/>
  <c r="T125" i="7"/>
  <c r="U125" i="7" s="1"/>
  <c r="U12" i="7"/>
  <c r="M14" i="7"/>
  <c r="U49" i="7"/>
  <c r="U30" i="7"/>
  <c r="U31" i="7"/>
  <c r="V31" i="7" s="1"/>
  <c r="W31" i="7" s="1"/>
  <c r="X31" i="7" s="1"/>
  <c r="AC17" i="7"/>
  <c r="AD17" i="7" s="1"/>
  <c r="L37" i="7"/>
  <c r="W40" i="7"/>
  <c r="X40" i="7" s="1"/>
  <c r="M53" i="7"/>
  <c r="M13" i="7"/>
  <c r="L15" i="7"/>
  <c r="V23" i="7"/>
  <c r="W23" i="7" s="1"/>
  <c r="X23" i="7" s="1"/>
  <c r="L39" i="7"/>
  <c r="U55" i="7"/>
  <c r="V55" i="7" s="1"/>
  <c r="T114" i="7"/>
  <c r="M16" i="7"/>
  <c r="U37" i="7"/>
  <c r="U39" i="7"/>
  <c r="AC53" i="7"/>
  <c r="AD53" i="7" s="1"/>
  <c r="AC59" i="7"/>
  <c r="AD59" i="7" s="1"/>
  <c r="M79" i="7"/>
  <c r="L79" i="7"/>
  <c r="T104" i="7"/>
  <c r="U104" i="7" s="1"/>
  <c r="M81" i="7"/>
  <c r="L81" i="7"/>
  <c r="V24" i="7"/>
  <c r="W24" i="7" s="1"/>
  <c r="X24" i="7" s="1"/>
  <c r="L47" i="7"/>
  <c r="L56" i="7"/>
  <c r="AC68" i="7"/>
  <c r="AD68" i="7" s="1"/>
  <c r="U68" i="7"/>
  <c r="V68" i="7" s="1"/>
  <c r="W68" i="7" s="1"/>
  <c r="X68" i="7" s="1"/>
  <c r="L69" i="7"/>
  <c r="L75" i="7"/>
  <c r="T111" i="7"/>
  <c r="U111" i="7" s="1"/>
  <c r="T115" i="7"/>
  <c r="AC79" i="7"/>
  <c r="AD79" i="7" s="1"/>
  <c r="T95" i="7"/>
  <c r="U95" i="7" s="1"/>
  <c r="T123" i="7"/>
  <c r="U123" i="7" s="1"/>
  <c r="T126" i="7"/>
  <c r="U126" i="7" s="1"/>
  <c r="Y86" i="7"/>
  <c r="T108" i="7"/>
  <c r="U108" i="7" s="1"/>
  <c r="AC74" i="7"/>
  <c r="AD74" i="7" s="1"/>
  <c r="M78" i="7"/>
  <c r="T117" i="7"/>
  <c r="U117" i="7" s="1"/>
  <c r="T109" i="7"/>
  <c r="U109" i="7" s="1"/>
  <c r="T190" i="6"/>
  <c r="U190" i="6" s="1"/>
  <c r="K160" i="6"/>
  <c r="U66" i="6"/>
  <c r="X66" i="6" s="1"/>
  <c r="T169" i="6"/>
  <c r="U169" i="6" s="1"/>
  <c r="L140" i="6"/>
  <c r="T226" i="6"/>
  <c r="U226" i="6" s="1"/>
  <c r="L147" i="6"/>
  <c r="T221" i="6"/>
  <c r="U221" i="6" s="1"/>
  <c r="T262" i="6"/>
  <c r="U262" i="6" s="1"/>
  <c r="Y163" i="6"/>
  <c r="T229" i="6"/>
  <c r="U229" i="6" s="1"/>
  <c r="M34" i="6"/>
  <c r="L109" i="6"/>
  <c r="AC155" i="6"/>
  <c r="AD155" i="6" s="1"/>
  <c r="T242" i="6"/>
  <c r="U242" i="6" s="1"/>
  <c r="T220" i="6"/>
  <c r="U220" i="6" s="1"/>
  <c r="T237" i="6"/>
  <c r="U237" i="6" s="1"/>
  <c r="L78" i="6"/>
  <c r="L145" i="6"/>
  <c r="T198" i="6"/>
  <c r="U198" i="6" s="1"/>
  <c r="U58" i="6"/>
  <c r="X58" i="6" s="1"/>
  <c r="T235" i="6"/>
  <c r="U235" i="6" s="1"/>
  <c r="L70" i="6"/>
  <c r="Y177" i="6"/>
  <c r="U70" i="6"/>
  <c r="X70" i="6" s="1"/>
  <c r="T236" i="6"/>
  <c r="X12" i="11"/>
  <c r="V12" i="11"/>
  <c r="W12" i="11" s="1"/>
  <c r="Y12" i="11" s="1"/>
  <c r="M14" i="11"/>
  <c r="V8" i="11"/>
  <c r="W8" i="11" s="1"/>
  <c r="Y8" i="11" s="1"/>
  <c r="U18" i="11"/>
  <c r="V22" i="11"/>
  <c r="W22" i="11" s="1"/>
  <c r="Y22" i="11" s="1"/>
  <c r="L21" i="11"/>
  <c r="W24" i="11"/>
  <c r="Y24" i="11" s="1"/>
  <c r="X24" i="11"/>
  <c r="M20" i="11"/>
  <c r="U20" i="11"/>
  <c r="U21" i="11"/>
  <c r="M4" i="9"/>
  <c r="L4" i="9"/>
  <c r="M22" i="9"/>
  <c r="L22" i="9"/>
  <c r="V27" i="9"/>
  <c r="W27" i="9" s="1"/>
  <c r="Y27" i="9" s="1"/>
  <c r="X27" i="9"/>
  <c r="M17" i="9"/>
  <c r="L17" i="9"/>
  <c r="V13" i="9"/>
  <c r="W13" i="9" s="1"/>
  <c r="Y13" i="9" s="1"/>
  <c r="X13" i="9"/>
  <c r="AE6" i="9"/>
  <c r="AF6" i="9" s="1"/>
  <c r="U6" i="9"/>
  <c r="V28" i="9"/>
  <c r="W28" i="9" s="1"/>
  <c r="Y28" i="9" s="1"/>
  <c r="X26" i="9"/>
  <c r="W26" i="9"/>
  <c r="Y26" i="9" s="1"/>
  <c r="X12" i="9"/>
  <c r="W12" i="9"/>
  <c r="Y12" i="9" s="1"/>
  <c r="U19" i="9"/>
  <c r="U24" i="9"/>
  <c r="X40" i="9"/>
  <c r="V40" i="9"/>
  <c r="W40" i="9" s="1"/>
  <c r="Y40" i="9" s="1"/>
  <c r="AE28" i="9"/>
  <c r="AF28" i="9" s="1"/>
  <c r="AE13" i="9"/>
  <c r="AF13" i="9" s="1"/>
  <c r="U16" i="9"/>
  <c r="U21" i="9"/>
  <c r="AE27" i="9"/>
  <c r="AF27" i="9" s="1"/>
  <c r="V10" i="9"/>
  <c r="W10" i="9" s="1"/>
  <c r="L29" i="9"/>
  <c r="V37" i="9"/>
  <c r="W37" i="9" s="1"/>
  <c r="Y37" i="9" s="1"/>
  <c r="X37" i="9"/>
  <c r="U31" i="9"/>
  <c r="AE31" i="9"/>
  <c r="AF31" i="9" s="1"/>
  <c r="L7" i="9"/>
  <c r="L9" i="9"/>
  <c r="L12" i="9"/>
  <c r="L26" i="9"/>
  <c r="L11" i="9"/>
  <c r="V14" i="9"/>
  <c r="W14" i="9" s="1"/>
  <c r="Y14" i="9" s="1"/>
  <c r="L25" i="9"/>
  <c r="L32" i="9"/>
  <c r="AE41" i="9"/>
  <c r="AF41" i="9" s="1"/>
  <c r="U41" i="9"/>
  <c r="L30" i="9"/>
  <c r="L43" i="9"/>
  <c r="X46" i="9"/>
  <c r="V46" i="9"/>
  <c r="W46" i="9" s="1"/>
  <c r="Y46" i="9" s="1"/>
  <c r="L40" i="9"/>
  <c r="V43" i="9"/>
  <c r="W43" i="9" s="1"/>
  <c r="Y43" i="9" s="1"/>
  <c r="AE37" i="9"/>
  <c r="AF37" i="9" s="1"/>
  <c r="AE46" i="9"/>
  <c r="AF46" i="9" s="1"/>
  <c r="M3" i="8"/>
  <c r="V3" i="8"/>
  <c r="W3" i="8" s="1"/>
  <c r="Y3" i="8" s="1"/>
  <c r="M4" i="8"/>
  <c r="L4" i="8"/>
  <c r="U13" i="8"/>
  <c r="AE13" i="8"/>
  <c r="AF13" i="8" s="1"/>
  <c r="V22" i="8"/>
  <c r="W22" i="8" s="1"/>
  <c r="Y22" i="8" s="1"/>
  <c r="AE15" i="8"/>
  <c r="AF15" i="8" s="1"/>
  <c r="U15" i="8"/>
  <c r="X14" i="8"/>
  <c r="V14" i="8"/>
  <c r="W14" i="8" s="1"/>
  <c r="Y14" i="8" s="1"/>
  <c r="W9" i="8"/>
  <c r="Y9" i="8" s="1"/>
  <c r="V11" i="8"/>
  <c r="W11" i="8" s="1"/>
  <c r="Y11" i="8" s="1"/>
  <c r="X11" i="8"/>
  <c r="M20" i="8"/>
  <c r="L20" i="8"/>
  <c r="V12" i="8"/>
  <c r="W12" i="8" s="1"/>
  <c r="Y12" i="8" s="1"/>
  <c r="X12" i="8"/>
  <c r="L13" i="8"/>
  <c r="V21" i="8"/>
  <c r="W21" i="8" s="1"/>
  <c r="Y21" i="8" s="1"/>
  <c r="M22" i="8"/>
  <c r="L22" i="8"/>
  <c r="M47" i="8"/>
  <c r="L47" i="8"/>
  <c r="L35" i="8"/>
  <c r="W47" i="8"/>
  <c r="Y47" i="8" s="1"/>
  <c r="V28" i="8"/>
  <c r="W28" i="8" s="1"/>
  <c r="Y28" i="8" s="1"/>
  <c r="X47" i="8"/>
  <c r="L23" i="8"/>
  <c r="AE29" i="8"/>
  <c r="AF29" i="8" s="1"/>
  <c r="U29" i="8"/>
  <c r="M37" i="8"/>
  <c r="L37" i="8"/>
  <c r="L31" i="8"/>
  <c r="U33" i="8"/>
  <c r="U43" i="8"/>
  <c r="AE43" i="8"/>
  <c r="AF43" i="8" s="1"/>
  <c r="W40" i="8"/>
  <c r="Y40" i="8" s="1"/>
  <c r="U20" i="8"/>
  <c r="AE20" i="8"/>
  <c r="AF20" i="8" s="1"/>
  <c r="V31" i="8"/>
  <c r="W31" i="8" s="1"/>
  <c r="Y31" i="8" s="1"/>
  <c r="M44" i="8"/>
  <c r="L44" i="8"/>
  <c r="M46" i="8"/>
  <c r="V25" i="8"/>
  <c r="W25" i="8" s="1"/>
  <c r="Y25" i="8" s="1"/>
  <c r="V27" i="8"/>
  <c r="W27" i="8" s="1"/>
  <c r="Y27" i="8" s="1"/>
  <c r="V46" i="8"/>
  <c r="W46" i="8" s="1"/>
  <c r="Y46" i="8" s="1"/>
  <c r="M41" i="8"/>
  <c r="W44" i="8"/>
  <c r="Y44" i="8" s="1"/>
  <c r="U34" i="8"/>
  <c r="AE34" i="8"/>
  <c r="AF34" i="8" s="1"/>
  <c r="V41" i="8"/>
  <c r="W41" i="8" s="1"/>
  <c r="Y41" i="8" s="1"/>
  <c r="V48" i="8"/>
  <c r="W48" i="8" s="1"/>
  <c r="Y48" i="8" s="1"/>
  <c r="L51" i="8"/>
  <c r="V51" i="8"/>
  <c r="W51" i="8" s="1"/>
  <c r="Y51" i="8" s="1"/>
  <c r="W17" i="7"/>
  <c r="X17" i="7" s="1"/>
  <c r="V46" i="7"/>
  <c r="W46" i="7" s="1"/>
  <c r="X46" i="7" s="1"/>
  <c r="L27" i="7"/>
  <c r="AC13" i="7"/>
  <c r="AD13" i="7" s="1"/>
  <c r="U13" i="7"/>
  <c r="M12" i="7"/>
  <c r="L12" i="7"/>
  <c r="AC18" i="7"/>
  <c r="AD18" i="7" s="1"/>
  <c r="U18" i="7"/>
  <c r="W22" i="7"/>
  <c r="X22" i="7" s="1"/>
  <c r="V53" i="7"/>
  <c r="W53" i="7" s="1"/>
  <c r="X53" i="7" s="1"/>
  <c r="AC15" i="7"/>
  <c r="AD15" i="7" s="1"/>
  <c r="U15" i="7"/>
  <c r="L19" i="7"/>
  <c r="M19" i="7"/>
  <c r="V28" i="7"/>
  <c r="W28" i="7" s="1"/>
  <c r="X28" i="7" s="1"/>
  <c r="V20" i="7"/>
  <c r="W20" i="7" s="1"/>
  <c r="X20" i="7" s="1"/>
  <c r="M29" i="7"/>
  <c r="V16" i="7"/>
  <c r="W16" i="7" s="1"/>
  <c r="X16" i="7" s="1"/>
  <c r="M21" i="7"/>
  <c r="M24" i="7"/>
  <c r="W29" i="7"/>
  <c r="X29" i="7" s="1"/>
  <c r="U32" i="7"/>
  <c r="AC32" i="7"/>
  <c r="AD32" i="7" s="1"/>
  <c r="L43" i="7"/>
  <c r="V57" i="7"/>
  <c r="W57" i="7" s="1"/>
  <c r="X57" i="7" s="1"/>
  <c r="AC25" i="7"/>
  <c r="AD25" i="7" s="1"/>
  <c r="U25" i="7"/>
  <c r="AC47" i="7"/>
  <c r="AD47" i="7" s="1"/>
  <c r="U47" i="7"/>
  <c r="AC16" i="7"/>
  <c r="AD16" i="7" s="1"/>
  <c r="AC34" i="7"/>
  <c r="AD34" i="7" s="1"/>
  <c r="U34" i="7"/>
  <c r="L51" i="7"/>
  <c r="AC29" i="7"/>
  <c r="AD29" i="7" s="1"/>
  <c r="U41" i="7"/>
  <c r="AC43" i="7"/>
  <c r="AD43" i="7" s="1"/>
  <c r="U43" i="7"/>
  <c r="M45" i="7"/>
  <c r="W55" i="7"/>
  <c r="X55" i="7" s="1"/>
  <c r="V56" i="7"/>
  <c r="W56" i="7" s="1"/>
  <c r="X56" i="7" s="1"/>
  <c r="U27" i="7"/>
  <c r="AC27" i="7"/>
  <c r="AD27" i="7" s="1"/>
  <c r="AC20" i="7"/>
  <c r="AD20" i="7" s="1"/>
  <c r="L35" i="7"/>
  <c r="W38" i="7"/>
  <c r="X38" i="7" s="1"/>
  <c r="L40" i="7"/>
  <c r="V45" i="7"/>
  <c r="W45" i="7" s="1"/>
  <c r="X45" i="7" s="1"/>
  <c r="L50" i="7"/>
  <c r="V63" i="7"/>
  <c r="W63" i="7" s="1"/>
  <c r="X63" i="7" s="1"/>
  <c r="AC24" i="7"/>
  <c r="AD24" i="7" s="1"/>
  <c r="L30" i="7"/>
  <c r="U52" i="7"/>
  <c r="U35" i="7"/>
  <c r="V48" i="7"/>
  <c r="W48" i="7" s="1"/>
  <c r="X48" i="7" s="1"/>
  <c r="V39" i="7"/>
  <c r="W39" i="7" s="1"/>
  <c r="X39" i="7" s="1"/>
  <c r="AC48" i="7"/>
  <c r="AD48" i="7" s="1"/>
  <c r="M49" i="7"/>
  <c r="L49" i="7"/>
  <c r="AC50" i="7"/>
  <c r="AD50" i="7" s="1"/>
  <c r="U50" i="7"/>
  <c r="V44" i="7"/>
  <c r="W44" i="7" s="1"/>
  <c r="X44" i="7" s="1"/>
  <c r="U54" i="7"/>
  <c r="AC54" i="7"/>
  <c r="AD54" i="7" s="1"/>
  <c r="M57" i="7"/>
  <c r="L57" i="7"/>
  <c r="V42" i="7"/>
  <c r="W42" i="7" s="1"/>
  <c r="X42" i="7" s="1"/>
  <c r="AC69" i="7"/>
  <c r="AD69" i="7" s="1"/>
  <c r="U69" i="7"/>
  <c r="V79" i="7"/>
  <c r="W79" i="7" s="1"/>
  <c r="X79" i="7" s="1"/>
  <c r="AC40" i="7"/>
  <c r="AD40" i="7" s="1"/>
  <c r="M63" i="7"/>
  <c r="L63" i="7"/>
  <c r="L64" i="7"/>
  <c r="M76" i="7"/>
  <c r="L76" i="7"/>
  <c r="AC77" i="7"/>
  <c r="AD77" i="7" s="1"/>
  <c r="U77" i="7"/>
  <c r="V74" i="7"/>
  <c r="W74" i="7" s="1"/>
  <c r="X74" i="7" s="1"/>
  <c r="AC75" i="7"/>
  <c r="AD75" i="7" s="1"/>
  <c r="U75" i="7"/>
  <c r="U64" i="7"/>
  <c r="L71" i="7"/>
  <c r="M71" i="7"/>
  <c r="V67" i="7"/>
  <c r="W67" i="7" s="1"/>
  <c r="X67" i="7" s="1"/>
  <c r="AC56" i="7"/>
  <c r="AD56" i="7" s="1"/>
  <c r="M66" i="7"/>
  <c r="L62" i="7"/>
  <c r="V62" i="7"/>
  <c r="W62" i="7" s="1"/>
  <c r="X62" i="7" s="1"/>
  <c r="U66" i="7"/>
  <c r="AC66" i="7"/>
  <c r="AD66" i="7" s="1"/>
  <c r="U71" i="7"/>
  <c r="AC71" i="7"/>
  <c r="AD71" i="7" s="1"/>
  <c r="AC80" i="7"/>
  <c r="AD80" i="7" s="1"/>
  <c r="U80" i="7"/>
  <c r="M82" i="7"/>
  <c r="V82" i="7"/>
  <c r="W82" i="7" s="1"/>
  <c r="X82" i="7" s="1"/>
  <c r="U81" i="7"/>
  <c r="W76" i="7"/>
  <c r="X76" i="7" s="1"/>
  <c r="M80" i="7"/>
  <c r="T90" i="7"/>
  <c r="U90" i="7" s="1"/>
  <c r="T246" i="6"/>
  <c r="U246" i="6" s="1"/>
  <c r="U59" i="6"/>
  <c r="X59" i="6" s="1"/>
  <c r="L79" i="6"/>
  <c r="L84" i="6"/>
  <c r="L155" i="6"/>
  <c r="Y197" i="6"/>
  <c r="T232" i="6"/>
  <c r="L66" i="6"/>
  <c r="Y161" i="6"/>
  <c r="T182" i="6"/>
  <c r="U182" i="6" s="1"/>
  <c r="T258" i="6"/>
  <c r="U258" i="6" s="1"/>
  <c r="V35" i="6"/>
  <c r="W35" i="6" s="1"/>
  <c r="U45" i="6"/>
  <c r="V45" i="6" s="1"/>
  <c r="W45" i="6" s="1"/>
  <c r="AC125" i="6"/>
  <c r="AD125" i="6" s="1"/>
  <c r="T216" i="6"/>
  <c r="U216" i="6" s="1"/>
  <c r="L112" i="6"/>
  <c r="L71" i="6"/>
  <c r="L82" i="6"/>
  <c r="T195" i="6"/>
  <c r="U195" i="6" s="1"/>
  <c r="T206" i="6"/>
  <c r="U206" i="6" s="1"/>
  <c r="U113" i="6"/>
  <c r="X113" i="6" s="1"/>
  <c r="T218" i="6"/>
  <c r="U218" i="6" s="1"/>
  <c r="M49" i="6"/>
  <c r="L59" i="6"/>
  <c r="U82" i="6"/>
  <c r="X82" i="6" s="1"/>
  <c r="U92" i="6"/>
  <c r="X92" i="6" s="1"/>
  <c r="M129" i="6"/>
  <c r="AC135" i="6"/>
  <c r="AD135" i="6" s="1"/>
  <c r="AC156" i="6"/>
  <c r="AD156" i="6" s="1"/>
  <c r="AC159" i="6"/>
  <c r="AD159" i="6" s="1"/>
  <c r="U97" i="6"/>
  <c r="X97" i="6" s="1"/>
  <c r="U109" i="6"/>
  <c r="V109" i="6" s="1"/>
  <c r="W109" i="6" s="1"/>
  <c r="M118" i="6"/>
  <c r="AC153" i="6"/>
  <c r="AD153" i="6" s="1"/>
  <c r="M157" i="6"/>
  <c r="T184" i="6"/>
  <c r="U184" i="6" s="1"/>
  <c r="T256" i="6"/>
  <c r="U256" i="6" s="1"/>
  <c r="T260" i="6"/>
  <c r="U260" i="6" s="1"/>
  <c r="L138" i="6"/>
  <c r="V20" i="6"/>
  <c r="W20" i="6" s="1"/>
  <c r="V28" i="6"/>
  <c r="W28" i="6" s="1"/>
  <c r="L41" i="6"/>
  <c r="U65" i="6"/>
  <c r="X65" i="6" s="1"/>
  <c r="L93" i="6"/>
  <c r="U115" i="6"/>
  <c r="X115" i="6" s="1"/>
  <c r="L74" i="6"/>
  <c r="U93" i="6"/>
  <c r="V93" i="6" s="1"/>
  <c r="W93" i="6" s="1"/>
  <c r="L98" i="6"/>
  <c r="M110" i="6"/>
  <c r="AC138" i="6"/>
  <c r="AD138" i="6" s="1"/>
  <c r="U141" i="6"/>
  <c r="T211" i="6"/>
  <c r="U211" i="6" s="1"/>
  <c r="V37" i="6"/>
  <c r="W37" i="6" s="1"/>
  <c r="U98" i="6"/>
  <c r="X98" i="6" s="1"/>
  <c r="T244" i="6"/>
  <c r="U244" i="6" s="1"/>
  <c r="M150" i="6"/>
  <c r="T185" i="6"/>
  <c r="U185" i="6" s="1"/>
  <c r="T257" i="6"/>
  <c r="U257" i="6" s="1"/>
  <c r="U17" i="6"/>
  <c r="X17" i="6" s="1"/>
  <c r="L108" i="6"/>
  <c r="U120" i="6"/>
  <c r="X120" i="6" s="1"/>
  <c r="L144" i="6"/>
  <c r="M149" i="6"/>
  <c r="U108" i="6"/>
  <c r="X108" i="6" s="1"/>
  <c r="U124" i="6"/>
  <c r="AC132" i="6"/>
  <c r="AD132" i="6" s="1"/>
  <c r="T186" i="6"/>
  <c r="U186" i="6" s="1"/>
  <c r="T263" i="6"/>
  <c r="U263" i="6" s="1"/>
  <c r="T224" i="6"/>
  <c r="U224" i="6" s="1"/>
  <c r="T241" i="6"/>
  <c r="U241" i="6" s="1"/>
  <c r="M39" i="6"/>
  <c r="U63" i="6"/>
  <c r="X63" i="6" s="1"/>
  <c r="L86" i="6"/>
  <c r="U121" i="6"/>
  <c r="X121" i="6" s="1"/>
  <c r="V151" i="6"/>
  <c r="W151" i="6" s="1"/>
  <c r="X151" i="6" s="1"/>
  <c r="T187" i="6"/>
  <c r="U187" i="6" s="1"/>
  <c r="T192" i="6"/>
  <c r="U192" i="6" s="1"/>
  <c r="T203" i="6"/>
  <c r="U203" i="6" s="1"/>
  <c r="T252" i="6"/>
  <c r="U252" i="6" s="1"/>
  <c r="V135" i="6"/>
  <c r="W135" i="6" s="1"/>
  <c r="X135" i="6" s="1"/>
  <c r="V144" i="6"/>
  <c r="W144" i="6" s="1"/>
  <c r="X144" i="6" s="1"/>
  <c r="V153" i="6"/>
  <c r="W153" i="6" s="1"/>
  <c r="X153" i="6" s="1"/>
  <c r="L68" i="6"/>
  <c r="AC13" i="6"/>
  <c r="AD13" i="6" s="1"/>
  <c r="L58" i="6"/>
  <c r="L65" i="6"/>
  <c r="L72" i="6"/>
  <c r="L76" i="6"/>
  <c r="L90" i="6"/>
  <c r="M100" i="6"/>
  <c r="L126" i="6"/>
  <c r="U127" i="6"/>
  <c r="L128" i="6"/>
  <c r="M134" i="6"/>
  <c r="AC143" i="6"/>
  <c r="AD143" i="6" s="1"/>
  <c r="AC144" i="6"/>
  <c r="AD144" i="6" s="1"/>
  <c r="T204" i="6"/>
  <c r="U204" i="6" s="1"/>
  <c r="Y204" i="6"/>
  <c r="M27" i="6"/>
  <c r="U54" i="6"/>
  <c r="X54" i="6" s="1"/>
  <c r="U76" i="6"/>
  <c r="X76" i="6" s="1"/>
  <c r="L80" i="6"/>
  <c r="L83" i="6"/>
  <c r="L103" i="6"/>
  <c r="L106" i="6"/>
  <c r="L115" i="6"/>
  <c r="L111" i="6"/>
  <c r="U27" i="6"/>
  <c r="X27" i="6" s="1"/>
  <c r="L62" i="6"/>
  <c r="L87" i="6"/>
  <c r="L94" i="6"/>
  <c r="AC134" i="6"/>
  <c r="AD134" i="6" s="1"/>
  <c r="V6" i="6"/>
  <c r="W6" i="6" s="1"/>
  <c r="L19" i="6"/>
  <c r="X33" i="6"/>
  <c r="U87" i="6"/>
  <c r="V87" i="6" s="1"/>
  <c r="W87" i="6" s="1"/>
  <c r="L91" i="6"/>
  <c r="U116" i="6"/>
  <c r="X116" i="6" s="1"/>
  <c r="L120" i="6"/>
  <c r="AC126" i="6"/>
  <c r="AD126" i="6" s="1"/>
  <c r="U131" i="6"/>
  <c r="V131" i="6" s="1"/>
  <c r="X6" i="6"/>
  <c r="L25" i="6"/>
  <c r="L36" i="6"/>
  <c r="AC39" i="6"/>
  <c r="AD39" i="6" s="1"/>
  <c r="M51" i="6"/>
  <c r="L77" i="6"/>
  <c r="L81" i="6"/>
  <c r="L97" i="6"/>
  <c r="M127" i="6"/>
  <c r="T247" i="6"/>
  <c r="U247" i="6" s="1"/>
  <c r="Y247" i="6"/>
  <c r="U19" i="6"/>
  <c r="L43" i="6"/>
  <c r="L95" i="6"/>
  <c r="L101" i="6"/>
  <c r="L113" i="6"/>
  <c r="U129" i="6"/>
  <c r="V129" i="6" s="1"/>
  <c r="L29" i="6"/>
  <c r="L16" i="6"/>
  <c r="U22" i="6"/>
  <c r="L31" i="6"/>
  <c r="AC51" i="6"/>
  <c r="AD51" i="6" s="1"/>
  <c r="L56" i="6"/>
  <c r="U81" i="6"/>
  <c r="X81" i="6" s="1"/>
  <c r="L88" i="6"/>
  <c r="L92" i="6"/>
  <c r="L104" i="6"/>
  <c r="L107" i="6"/>
  <c r="AC122" i="6"/>
  <c r="AD122" i="6" s="1"/>
  <c r="M135" i="6"/>
  <c r="T201" i="6"/>
  <c r="U201" i="6" s="1"/>
  <c r="Y201" i="6"/>
  <c r="L10" i="6"/>
  <c r="U34" i="6"/>
  <c r="X34" i="6" s="1"/>
  <c r="L40" i="6"/>
  <c r="L85" i="6"/>
  <c r="L99" i="6"/>
  <c r="U107" i="6"/>
  <c r="X107" i="6" s="1"/>
  <c r="L125" i="6"/>
  <c r="M139" i="6"/>
  <c r="L159" i="6"/>
  <c r="M159" i="6"/>
  <c r="U44" i="6"/>
  <c r="X44" i="6" s="1"/>
  <c r="L64" i="6"/>
  <c r="L67" i="6"/>
  <c r="L75" i="6"/>
  <c r="L96" i="6"/>
  <c r="U99" i="6"/>
  <c r="V99" i="6" s="1"/>
  <c r="W99" i="6" s="1"/>
  <c r="L102" i="6"/>
  <c r="M130" i="6"/>
  <c r="M32" i="6"/>
  <c r="U57" i="6"/>
  <c r="X57" i="6" s="1"/>
  <c r="U60" i="6"/>
  <c r="X60" i="6" s="1"/>
  <c r="U75" i="6"/>
  <c r="X75" i="6" s="1"/>
  <c r="L89" i="6"/>
  <c r="L105" i="6"/>
  <c r="L114" i="6"/>
  <c r="U130" i="6"/>
  <c r="V156" i="6"/>
  <c r="W156" i="6" s="1"/>
  <c r="X156" i="6" s="1"/>
  <c r="T189" i="6"/>
  <c r="U189" i="6" s="1"/>
  <c r="T194" i="6"/>
  <c r="U194" i="6" s="1"/>
  <c r="T223" i="6"/>
  <c r="U223" i="6" s="1"/>
  <c r="T228" i="6"/>
  <c r="U228" i="6" s="1"/>
  <c r="T259" i="6"/>
  <c r="U259" i="6" s="1"/>
  <c r="M158" i="6"/>
  <c r="T179" i="6"/>
  <c r="U179" i="6" s="1"/>
  <c r="T202" i="6"/>
  <c r="U202" i="6" s="1"/>
  <c r="T214" i="6"/>
  <c r="U214" i="6" s="1"/>
  <c r="T231" i="6"/>
  <c r="U231" i="6" s="1"/>
  <c r="T234" i="6"/>
  <c r="U234" i="6" s="1"/>
  <c r="U158" i="6"/>
  <c r="Y205" i="6"/>
  <c r="T215" i="6"/>
  <c r="U215" i="6" s="1"/>
  <c r="T219" i="6"/>
  <c r="U219" i="6" s="1"/>
  <c r="T249" i="6"/>
  <c r="U249" i="6" s="1"/>
  <c r="T255" i="6"/>
  <c r="U255" i="6" s="1"/>
  <c r="T238" i="6"/>
  <c r="U238" i="6" s="1"/>
  <c r="T245" i="6"/>
  <c r="U245" i="6" s="1"/>
  <c r="Y166" i="6"/>
  <c r="Y175" i="6"/>
  <c r="T210" i="6"/>
  <c r="U210" i="6" s="1"/>
  <c r="M151" i="6"/>
  <c r="Y167" i="6"/>
  <c r="Y250" i="6"/>
  <c r="T168" i="6"/>
  <c r="U168" i="6" s="1"/>
  <c r="T181" i="6"/>
  <c r="T207" i="6"/>
  <c r="U207" i="6" s="1"/>
  <c r="T212" i="6"/>
  <c r="U212" i="6" s="1"/>
  <c r="T222" i="6"/>
  <c r="U222" i="6" s="1"/>
  <c r="T227" i="6"/>
  <c r="U227" i="6" s="1"/>
  <c r="T230" i="6"/>
  <c r="T233" i="6"/>
  <c r="U233" i="6" s="1"/>
  <c r="T240" i="6"/>
  <c r="U240" i="6" s="1"/>
  <c r="T243" i="6"/>
  <c r="U243" i="6" s="1"/>
  <c r="T261" i="6"/>
  <c r="U261" i="6" s="1"/>
  <c r="T208" i="6"/>
  <c r="U208" i="6" s="1"/>
  <c r="T251" i="6"/>
  <c r="T162" i="6"/>
  <c r="U162" i="6" s="1"/>
  <c r="Y162" i="6"/>
  <c r="Y173" i="6"/>
  <c r="Y189" i="6"/>
  <c r="Y191" i="6"/>
  <c r="Y210" i="6"/>
  <c r="Y219" i="6"/>
  <c r="Y238" i="6"/>
  <c r="Y245" i="6"/>
  <c r="Y259" i="6"/>
  <c r="Y164" i="6"/>
  <c r="T170" i="6"/>
  <c r="U170" i="6" s="1"/>
  <c r="T172" i="6"/>
  <c r="U172" i="6" s="1"/>
  <c r="T209" i="6"/>
  <c r="U209" i="6" s="1"/>
  <c r="T165" i="6"/>
  <c r="U165" i="6" s="1"/>
  <c r="T174" i="6"/>
  <c r="U174" i="6" s="1"/>
  <c r="T176" i="6"/>
  <c r="U176" i="6" s="1"/>
  <c r="T178" i="6"/>
  <c r="U178" i="6" s="1"/>
  <c r="T200" i="6"/>
  <c r="U200" i="6" s="1"/>
  <c r="T248" i="6"/>
  <c r="U248" i="6" s="1"/>
  <c r="T171" i="6"/>
  <c r="U171" i="6" s="1"/>
  <c r="T217" i="6"/>
  <c r="U217" i="6" s="1"/>
  <c r="T253" i="6"/>
  <c r="U253" i="6" s="1"/>
  <c r="V134" i="6"/>
  <c r="W134" i="6" s="1"/>
  <c r="X134" i="6" s="1"/>
  <c r="V126" i="6"/>
  <c r="W126" i="6" s="1"/>
  <c r="X126" i="6" s="1"/>
  <c r="V128" i="6"/>
  <c r="W128" i="6" s="1"/>
  <c r="X128" i="6" s="1"/>
  <c r="V122" i="6"/>
  <c r="W122" i="6" s="1"/>
  <c r="X122" i="6" s="1"/>
  <c r="V123" i="6"/>
  <c r="W123" i="6" s="1"/>
  <c r="X123" i="6" s="1"/>
  <c r="V132" i="6"/>
  <c r="W132" i="6" s="1"/>
  <c r="X132" i="6" s="1"/>
  <c r="V138" i="6"/>
  <c r="W138" i="6" s="1"/>
  <c r="X138" i="6" s="1"/>
  <c r="AC123" i="6"/>
  <c r="AD123" i="6" s="1"/>
  <c r="AC133" i="6"/>
  <c r="AD133" i="6" s="1"/>
  <c r="U133" i="6"/>
  <c r="M136" i="6"/>
  <c r="M141" i="6"/>
  <c r="L141" i="6"/>
  <c r="V143" i="6"/>
  <c r="W143" i="6" s="1"/>
  <c r="X143" i="6" s="1"/>
  <c r="U136" i="6"/>
  <c r="M142" i="6"/>
  <c r="L142" i="6"/>
  <c r="V125" i="6"/>
  <c r="W125" i="6" s="1"/>
  <c r="X125" i="6" s="1"/>
  <c r="AC128" i="6"/>
  <c r="AD128" i="6" s="1"/>
  <c r="L133" i="6"/>
  <c r="U139" i="6"/>
  <c r="V149" i="6"/>
  <c r="W149" i="6" s="1"/>
  <c r="X149" i="6" s="1"/>
  <c r="V150" i="6"/>
  <c r="W150" i="6" s="1"/>
  <c r="X150" i="6" s="1"/>
  <c r="L143" i="6"/>
  <c r="U145" i="6"/>
  <c r="V141" i="6"/>
  <c r="W141" i="6" s="1"/>
  <c r="X141" i="6" s="1"/>
  <c r="U142" i="6"/>
  <c r="AC142" i="6"/>
  <c r="AD142" i="6" s="1"/>
  <c r="V146" i="6"/>
  <c r="W146" i="6" s="1"/>
  <c r="X146" i="6" s="1"/>
  <c r="AC146" i="6"/>
  <c r="AD146" i="6" s="1"/>
  <c r="AC151" i="6"/>
  <c r="AD151" i="6" s="1"/>
  <c r="U152" i="6"/>
  <c r="L156" i="6"/>
  <c r="W157" i="6"/>
  <c r="X157" i="6" s="1"/>
  <c r="AC157" i="6"/>
  <c r="AD157" i="6" s="1"/>
  <c r="V159" i="6"/>
  <c r="W159" i="6" s="1"/>
  <c r="X159" i="6" s="1"/>
  <c r="V147" i="6"/>
  <c r="W147" i="6" s="1"/>
  <c r="X147" i="6" s="1"/>
  <c r="L146" i="6"/>
  <c r="L154" i="6"/>
  <c r="W155" i="6"/>
  <c r="X155" i="6" s="1"/>
  <c r="V154" i="6"/>
  <c r="W154" i="6" s="1"/>
  <c r="X154" i="6" s="1"/>
  <c r="L153" i="6"/>
  <c r="AC147" i="6"/>
  <c r="AD147" i="6" s="1"/>
  <c r="L152" i="6"/>
  <c r="AC154" i="6"/>
  <c r="AD154" i="6" s="1"/>
  <c r="V71" i="6"/>
  <c r="W71" i="6" s="1"/>
  <c r="X71" i="6"/>
  <c r="X118" i="6"/>
  <c r="V118" i="6"/>
  <c r="W118" i="6" s="1"/>
  <c r="X13" i="6"/>
  <c r="V13" i="6"/>
  <c r="W13" i="6" s="1"/>
  <c r="AC53" i="6"/>
  <c r="AD53" i="6" s="1"/>
  <c r="U53" i="6"/>
  <c r="X38" i="6"/>
  <c r="V38" i="6"/>
  <c r="W38" i="6" s="1"/>
  <c r="V61" i="6"/>
  <c r="W61" i="6" s="1"/>
  <c r="X61" i="6"/>
  <c r="X68" i="6"/>
  <c r="V68" i="6"/>
  <c r="W68" i="6" s="1"/>
  <c r="V119" i="6"/>
  <c r="W119" i="6" s="1"/>
  <c r="V24" i="6"/>
  <c r="W24" i="6" s="1"/>
  <c r="X72" i="6"/>
  <c r="V72" i="6"/>
  <c r="W72" i="6" s="1"/>
  <c r="V14" i="6"/>
  <c r="W14" i="6" s="1"/>
  <c r="X46" i="6"/>
  <c r="V46" i="6"/>
  <c r="W46" i="6" s="1"/>
  <c r="V50" i="6"/>
  <c r="W50" i="6" s="1"/>
  <c r="X50" i="6"/>
  <c r="V83" i="6"/>
  <c r="W83" i="6" s="1"/>
  <c r="X83" i="6"/>
  <c r="X39" i="6"/>
  <c r="V39" i="6"/>
  <c r="W39" i="6" s="1"/>
  <c r="X62" i="6"/>
  <c r="V62" i="6"/>
  <c r="W62" i="6" s="1"/>
  <c r="X94" i="6"/>
  <c r="V94" i="6"/>
  <c r="W94" i="6" s="1"/>
  <c r="V15" i="6"/>
  <c r="W15" i="6" s="1"/>
  <c r="X15" i="6"/>
  <c r="V55" i="6"/>
  <c r="W55" i="6" s="1"/>
  <c r="X55" i="6"/>
  <c r="X51" i="6"/>
  <c r="V51" i="6"/>
  <c r="W51" i="6" s="1"/>
  <c r="V77" i="6"/>
  <c r="W77" i="6" s="1"/>
  <c r="X77" i="6"/>
  <c r="X84" i="6"/>
  <c r="V84" i="6"/>
  <c r="W84" i="6" s="1"/>
  <c r="V117" i="6"/>
  <c r="W117" i="6" s="1"/>
  <c r="X117" i="6"/>
  <c r="X56" i="6"/>
  <c r="V56" i="6"/>
  <c r="W56" i="6" s="1"/>
  <c r="X88" i="6"/>
  <c r="V88" i="6"/>
  <c r="W88" i="6" s="1"/>
  <c r="X78" i="6"/>
  <c r="V78" i="6"/>
  <c r="W78" i="6" s="1"/>
  <c r="V67" i="6"/>
  <c r="W67" i="6" s="1"/>
  <c r="X67" i="6"/>
  <c r="X110" i="6"/>
  <c r="V110" i="6"/>
  <c r="W110" i="6" s="1"/>
  <c r="X3" i="6"/>
  <c r="L18" i="6"/>
  <c r="U23" i="6"/>
  <c r="L26" i="6"/>
  <c r="V32" i="6"/>
  <c r="W32" i="6" s="1"/>
  <c r="U36" i="6"/>
  <c r="AC38" i="6"/>
  <c r="AD38" i="6" s="1"/>
  <c r="AC46" i="6"/>
  <c r="AD46" i="6" s="1"/>
  <c r="V54" i="6"/>
  <c r="W54" i="6" s="1"/>
  <c r="AC56" i="6"/>
  <c r="AD56" i="6" s="1"/>
  <c r="AC62" i="6"/>
  <c r="AD62" i="6" s="1"/>
  <c r="V66" i="6"/>
  <c r="W66" i="6" s="1"/>
  <c r="AC68" i="6"/>
  <c r="AD68" i="6" s="1"/>
  <c r="AC72" i="6"/>
  <c r="AD72" i="6" s="1"/>
  <c r="AC78" i="6"/>
  <c r="AD78" i="6" s="1"/>
  <c r="AC84" i="6"/>
  <c r="AD84" i="6" s="1"/>
  <c r="AC88" i="6"/>
  <c r="AD88" i="6" s="1"/>
  <c r="V92" i="6"/>
  <c r="W92" i="6" s="1"/>
  <c r="AC94" i="6"/>
  <c r="AD94" i="6" s="1"/>
  <c r="X109" i="6"/>
  <c r="AC110" i="6"/>
  <c r="AD110" i="6" s="1"/>
  <c r="AC118" i="6"/>
  <c r="AD118" i="6" s="1"/>
  <c r="L30" i="6"/>
  <c r="U31" i="6"/>
  <c r="L35" i="6"/>
  <c r="U43" i="6"/>
  <c r="AC50" i="6"/>
  <c r="AD50" i="6" s="1"/>
  <c r="U91" i="6"/>
  <c r="AC15" i="6"/>
  <c r="AD15" i="6" s="1"/>
  <c r="L17" i="6"/>
  <c r="U18" i="6"/>
  <c r="U48" i="6"/>
  <c r="V49" i="6"/>
  <c r="W49" i="6" s="1"/>
  <c r="AC55" i="6"/>
  <c r="AD55" i="6" s="1"/>
  <c r="V59" i="6"/>
  <c r="W59" i="6" s="1"/>
  <c r="AC61" i="6"/>
  <c r="AD61" i="6" s="1"/>
  <c r="AC67" i="6"/>
  <c r="AD67" i="6" s="1"/>
  <c r="AC71" i="6"/>
  <c r="AD71" i="6" s="1"/>
  <c r="AC77" i="6"/>
  <c r="AD77" i="6" s="1"/>
  <c r="AC83" i="6"/>
  <c r="AD83" i="6" s="1"/>
  <c r="V102" i="6"/>
  <c r="W102" i="6" s="1"/>
  <c r="AC117" i="6"/>
  <c r="AD117" i="6" s="1"/>
  <c r="V26" i="6"/>
  <c r="W26" i="6" s="1"/>
  <c r="U30" i="6"/>
  <c r="U40" i="6"/>
  <c r="L47" i="6"/>
  <c r="U52" i="6"/>
  <c r="L57" i="6"/>
  <c r="L63" i="6"/>
  <c r="U64" i="6"/>
  <c r="L69" i="6"/>
  <c r="L73" i="6"/>
  <c r="U74" i="6"/>
  <c r="U80" i="6"/>
  <c r="U90" i="6"/>
  <c r="U96" i="6"/>
  <c r="U101" i="6"/>
  <c r="U104" i="6"/>
  <c r="U112" i="6"/>
  <c r="L119" i="6"/>
  <c r="V10" i="6"/>
  <c r="W10" i="6" s="1"/>
  <c r="V7" i="6"/>
  <c r="W7" i="6" s="1"/>
  <c r="L21" i="6"/>
  <c r="L38" i="6"/>
  <c r="L42" i="6"/>
  <c r="L46" i="6"/>
  <c r="U47" i="6"/>
  <c r="U73" i="6"/>
  <c r="U79" i="6"/>
  <c r="U85" i="6"/>
  <c r="U89" i="6"/>
  <c r="U95" i="6"/>
  <c r="U111" i="6"/>
  <c r="L6" i="6"/>
  <c r="V12" i="6"/>
  <c r="W12" i="6" s="1"/>
  <c r="V25" i="6"/>
  <c r="W25" i="6" s="1"/>
  <c r="L33" i="6"/>
  <c r="L50" i="6"/>
  <c r="L3" i="6"/>
  <c r="L28" i="6"/>
  <c r="V29" i="6"/>
  <c r="W29" i="6" s="1"/>
  <c r="L45" i="6"/>
  <c r="L55" i="6"/>
  <c r="L61" i="6"/>
  <c r="L117" i="6"/>
  <c r="V16" i="6"/>
  <c r="W16" i="6" s="1"/>
  <c r="L20" i="6"/>
  <c r="V21" i="6"/>
  <c r="W21" i="6" s="1"/>
  <c r="L37" i="6"/>
  <c r="L44" i="6"/>
  <c r="L54" i="6"/>
  <c r="L60" i="6"/>
  <c r="L116" i="6"/>
  <c r="L121" i="6"/>
  <c r="M121" i="6"/>
  <c r="X45" i="6" l="1"/>
  <c r="V58" i="6"/>
  <c r="W58" i="6" s="1"/>
  <c r="V15" i="11"/>
  <c r="W15" i="11" s="1"/>
  <c r="Y15" i="11" s="1"/>
  <c r="X378" i="14"/>
  <c r="V378" i="14"/>
  <c r="W378" i="14" s="1"/>
  <c r="Y378" i="14" s="1"/>
  <c r="X14" i="11"/>
  <c r="W37" i="8"/>
  <c r="Y37" i="8" s="1"/>
  <c r="V22" i="9"/>
  <c r="W22" i="9" s="1"/>
  <c r="Y22" i="9" s="1"/>
  <c r="W23" i="11"/>
  <c r="Y23" i="11" s="1"/>
  <c r="X23" i="11"/>
  <c r="V13" i="11"/>
  <c r="W13" i="11" s="1"/>
  <c r="Y13" i="11" s="1"/>
  <c r="X4" i="11"/>
  <c r="X45" i="9"/>
  <c r="X37" i="8"/>
  <c r="V8" i="8"/>
  <c r="W8" i="8" s="1"/>
  <c r="Y8" i="8" s="1"/>
  <c r="V4" i="8"/>
  <c r="W4" i="8" s="1"/>
  <c r="Y4" i="8" s="1"/>
  <c r="V19" i="11"/>
  <c r="W19" i="11" s="1"/>
  <c r="Y19" i="11" s="1"/>
  <c r="X19" i="11"/>
  <c r="X16" i="11"/>
  <c r="V16" i="11"/>
  <c r="W16" i="11" s="1"/>
  <c r="Y16" i="11" s="1"/>
  <c r="V10" i="11"/>
  <c r="W10" i="11" s="1"/>
  <c r="Y10" i="11" s="1"/>
  <c r="V29" i="9"/>
  <c r="W29" i="9" s="1"/>
  <c r="Y29" i="9" s="1"/>
  <c r="V25" i="9"/>
  <c r="W25" i="9" s="1"/>
  <c r="Y25" i="9" s="1"/>
  <c r="X47" i="9"/>
  <c r="V32" i="9"/>
  <c r="W32" i="9" s="1"/>
  <c r="Y32" i="9" s="1"/>
  <c r="X44" i="9"/>
  <c r="V11" i="9"/>
  <c r="W11" i="9" s="1"/>
  <c r="Y11" i="9" s="1"/>
  <c r="X9" i="8"/>
  <c r="W38" i="8"/>
  <c r="Y38" i="8" s="1"/>
  <c r="X38" i="8"/>
  <c r="X5" i="8"/>
  <c r="V5" i="8"/>
  <c r="W5" i="8" s="1"/>
  <c r="Y5" i="8" s="1"/>
  <c r="V130" i="6"/>
  <c r="W130" i="6" s="1"/>
  <c r="X130" i="6" s="1"/>
  <c r="V116" i="6"/>
  <c r="W116" i="6" s="1"/>
  <c r="V36" i="7"/>
  <c r="W36" i="7" s="1"/>
  <c r="X36" i="7" s="1"/>
  <c r="V49" i="7"/>
  <c r="W49" i="7" s="1"/>
  <c r="X49" i="7" s="1"/>
  <c r="V12" i="7"/>
  <c r="W12" i="7" s="1"/>
  <c r="X12" i="7" s="1"/>
  <c r="V37" i="7"/>
  <c r="W37" i="7" s="1"/>
  <c r="X37" i="7" s="1"/>
  <c r="V30" i="7"/>
  <c r="W30" i="7" s="1"/>
  <c r="X30" i="7" s="1"/>
  <c r="X93" i="6"/>
  <c r="X87" i="6"/>
  <c r="V70" i="6"/>
  <c r="W70" i="6" s="1"/>
  <c r="X99" i="6"/>
  <c r="V81" i="6"/>
  <c r="W81" i="6" s="1"/>
  <c r="V76" i="6"/>
  <c r="W76" i="6" s="1"/>
  <c r="V115" i="6"/>
  <c r="W115" i="6" s="1"/>
  <c r="V107" i="6"/>
  <c r="W107" i="6" s="1"/>
  <c r="V57" i="6"/>
  <c r="W57" i="6" s="1"/>
  <c r="V60" i="6"/>
  <c r="W60" i="6" s="1"/>
  <c r="V113" i="6"/>
  <c r="W113" i="6" s="1"/>
  <c r="V121" i="6"/>
  <c r="W121" i="6" s="1"/>
  <c r="V75" i="6"/>
  <c r="W75" i="6" s="1"/>
  <c r="V108" i="6"/>
  <c r="W108" i="6" s="1"/>
  <c r="V27" i="6"/>
  <c r="W27" i="6" s="1"/>
  <c r="V65" i="6"/>
  <c r="W65" i="6" s="1"/>
  <c r="V97" i="6"/>
  <c r="W97" i="6" s="1"/>
  <c r="V82" i="6"/>
  <c r="W82" i="6" s="1"/>
  <c r="X18" i="11"/>
  <c r="V18" i="11"/>
  <c r="W18" i="11" s="1"/>
  <c r="Y18" i="11" s="1"/>
  <c r="X21" i="11"/>
  <c r="V21" i="11"/>
  <c r="W21" i="11" s="1"/>
  <c r="Y21" i="11" s="1"/>
  <c r="X20" i="11"/>
  <c r="V20" i="11"/>
  <c r="W20" i="11" s="1"/>
  <c r="Y20" i="11" s="1"/>
  <c r="X41" i="9"/>
  <c r="V41" i="9"/>
  <c r="W41" i="9" s="1"/>
  <c r="Y41" i="9" s="1"/>
  <c r="X19" i="9"/>
  <c r="V19" i="9"/>
  <c r="W19" i="9" s="1"/>
  <c r="Y19" i="9" s="1"/>
  <c r="Y6" i="9"/>
  <c r="V6" i="9"/>
  <c r="W6" i="9" s="1"/>
  <c r="X31" i="9"/>
  <c r="V31" i="9"/>
  <c r="W31" i="9" s="1"/>
  <c r="Y31" i="9" s="1"/>
  <c r="X21" i="9"/>
  <c r="V21" i="9"/>
  <c r="W21" i="9" s="1"/>
  <c r="Y21" i="9" s="1"/>
  <c r="X16" i="9"/>
  <c r="V16" i="9"/>
  <c r="W16" i="9" s="1"/>
  <c r="Y16" i="9" s="1"/>
  <c r="X24" i="9"/>
  <c r="V24" i="9"/>
  <c r="W24" i="9" s="1"/>
  <c r="Y24" i="9" s="1"/>
  <c r="X20" i="8"/>
  <c r="V20" i="8"/>
  <c r="W20" i="8" s="1"/>
  <c r="Y20" i="8" s="1"/>
  <c r="X33" i="8"/>
  <c r="V33" i="8"/>
  <c r="W33" i="8" s="1"/>
  <c r="Y33" i="8" s="1"/>
  <c r="V13" i="8"/>
  <c r="W13" i="8" s="1"/>
  <c r="Y13" i="8" s="1"/>
  <c r="X13" i="8"/>
  <c r="X15" i="8"/>
  <c r="V15" i="8"/>
  <c r="W15" i="8" s="1"/>
  <c r="Y15" i="8" s="1"/>
  <c r="X34" i="8"/>
  <c r="V34" i="8"/>
  <c r="W34" i="8" s="1"/>
  <c r="Y34" i="8" s="1"/>
  <c r="X43" i="8"/>
  <c r="V43" i="8"/>
  <c r="W43" i="8" s="1"/>
  <c r="Y43" i="8" s="1"/>
  <c r="X29" i="8"/>
  <c r="V29" i="8"/>
  <c r="W29" i="8" s="1"/>
  <c r="Y29" i="8" s="1"/>
  <c r="V47" i="7"/>
  <c r="W47" i="7" s="1"/>
  <c r="X47" i="7" s="1"/>
  <c r="V15" i="7"/>
  <c r="W15" i="7" s="1"/>
  <c r="X15" i="7" s="1"/>
  <c r="V64" i="7"/>
  <c r="W64" i="7" s="1"/>
  <c r="X64" i="7" s="1"/>
  <c r="V69" i="7"/>
  <c r="W69" i="7" s="1"/>
  <c r="X69" i="7" s="1"/>
  <c r="V54" i="7"/>
  <c r="W54" i="7" s="1"/>
  <c r="X54" i="7" s="1"/>
  <c r="V35" i="7"/>
  <c r="W35" i="7" s="1"/>
  <c r="X35" i="7" s="1"/>
  <c r="V80" i="7"/>
  <c r="W80" i="7" s="1"/>
  <c r="X80" i="7" s="1"/>
  <c r="V52" i="7"/>
  <c r="W52" i="7" s="1"/>
  <c r="X52" i="7" s="1"/>
  <c r="V66" i="7"/>
  <c r="W66" i="7" s="1"/>
  <c r="X66" i="7" s="1"/>
  <c r="V43" i="7"/>
  <c r="W43" i="7" s="1"/>
  <c r="X43" i="7" s="1"/>
  <c r="V34" i="7"/>
  <c r="W34" i="7" s="1"/>
  <c r="X34" i="7" s="1"/>
  <c r="V18" i="7"/>
  <c r="W18" i="7" s="1"/>
  <c r="X18" i="7" s="1"/>
  <c r="V75" i="7"/>
  <c r="W75" i="7" s="1"/>
  <c r="X75" i="7" s="1"/>
  <c r="V27" i="7"/>
  <c r="W27" i="7" s="1"/>
  <c r="X27" i="7" s="1"/>
  <c r="V25" i="7"/>
  <c r="W25" i="7" s="1"/>
  <c r="X25" i="7" s="1"/>
  <c r="V13" i="7"/>
  <c r="W13" i="7" s="1"/>
  <c r="X13" i="7" s="1"/>
  <c r="V50" i="7"/>
  <c r="W50" i="7" s="1"/>
  <c r="X50" i="7" s="1"/>
  <c r="V81" i="7"/>
  <c r="W81" i="7" s="1"/>
  <c r="X81" i="7" s="1"/>
  <c r="V41" i="7"/>
  <c r="W41" i="7" s="1"/>
  <c r="X41" i="7" s="1"/>
  <c r="V32" i="7"/>
  <c r="W32" i="7" s="1"/>
  <c r="X32" i="7" s="1"/>
  <c r="V71" i="7"/>
  <c r="W71" i="7" s="1"/>
  <c r="X71" i="7" s="1"/>
  <c r="V77" i="7"/>
  <c r="W77" i="7" s="1"/>
  <c r="X77" i="7" s="1"/>
  <c r="V44" i="6"/>
  <c r="W44" i="6" s="1"/>
  <c r="V124" i="6"/>
  <c r="W124" i="6" s="1"/>
  <c r="X124" i="6" s="1"/>
  <c r="W131" i="6"/>
  <c r="X131" i="6" s="1"/>
  <c r="V63" i="6"/>
  <c r="W63" i="6" s="1"/>
  <c r="W129" i="6"/>
  <c r="X129" i="6" s="1"/>
  <c r="V34" i="6"/>
  <c r="W34" i="6" s="1"/>
  <c r="V98" i="6"/>
  <c r="W98" i="6" s="1"/>
  <c r="V17" i="6"/>
  <c r="W17" i="6" s="1"/>
  <c r="V120" i="6"/>
  <c r="W120" i="6" s="1"/>
  <c r="X22" i="6"/>
  <c r="V22" i="6"/>
  <c r="W22" i="6" s="1"/>
  <c r="X19" i="6"/>
  <c r="V19" i="6"/>
  <c r="W19" i="6" s="1"/>
  <c r="V158" i="6"/>
  <c r="W158" i="6" s="1"/>
  <c r="X158" i="6" s="1"/>
  <c r="V127" i="6"/>
  <c r="W127" i="6" s="1"/>
  <c r="X127" i="6" s="1"/>
  <c r="V142" i="6"/>
  <c r="W142" i="6" s="1"/>
  <c r="X142" i="6" s="1"/>
  <c r="V136" i="6"/>
  <c r="W136" i="6" s="1"/>
  <c r="X136" i="6" s="1"/>
  <c r="V133" i="6"/>
  <c r="W133" i="6" s="1"/>
  <c r="X133" i="6" s="1"/>
  <c r="V152" i="6"/>
  <c r="W152" i="6" s="1"/>
  <c r="X152" i="6" s="1"/>
  <c r="V145" i="6"/>
  <c r="W145" i="6" s="1"/>
  <c r="X145" i="6" s="1"/>
  <c r="V139" i="6"/>
  <c r="W139" i="6" s="1"/>
  <c r="X139" i="6" s="1"/>
  <c r="X111" i="6"/>
  <c r="V111" i="6"/>
  <c r="W111" i="6" s="1"/>
  <c r="X104" i="6"/>
  <c r="V104" i="6"/>
  <c r="W104" i="6" s="1"/>
  <c r="X64" i="6"/>
  <c r="V64" i="6"/>
  <c r="W64" i="6" s="1"/>
  <c r="X43" i="6"/>
  <c r="V43" i="6"/>
  <c r="W43" i="6" s="1"/>
  <c r="X53" i="6"/>
  <c r="V53" i="6"/>
  <c r="W53" i="6" s="1"/>
  <c r="X95" i="6"/>
  <c r="V95" i="6"/>
  <c r="W95" i="6" s="1"/>
  <c r="X101" i="6"/>
  <c r="V101" i="6"/>
  <c r="W101" i="6" s="1"/>
  <c r="X89" i="6"/>
  <c r="V89" i="6"/>
  <c r="W89" i="6" s="1"/>
  <c r="X36" i="6"/>
  <c r="V36" i="6"/>
  <c r="W36" i="6" s="1"/>
  <c r="X85" i="6"/>
  <c r="V85" i="6"/>
  <c r="W85" i="6" s="1"/>
  <c r="X96" i="6"/>
  <c r="V96" i="6"/>
  <c r="W96" i="6" s="1"/>
  <c r="X91" i="6"/>
  <c r="V91" i="6"/>
  <c r="W91" i="6" s="1"/>
  <c r="X31" i="6"/>
  <c r="V31" i="6"/>
  <c r="W31" i="6" s="1"/>
  <c r="X79" i="6"/>
  <c r="V79" i="6"/>
  <c r="W79" i="6" s="1"/>
  <c r="X90" i="6"/>
  <c r="V90" i="6"/>
  <c r="W90" i="6" s="1"/>
  <c r="X52" i="6"/>
  <c r="V52" i="6"/>
  <c r="W52" i="6" s="1"/>
  <c r="X48" i="6"/>
  <c r="V48" i="6"/>
  <c r="W48" i="6" s="1"/>
  <c r="X73" i="6"/>
  <c r="V73" i="6"/>
  <c r="W73" i="6" s="1"/>
  <c r="X47" i="6"/>
  <c r="V47" i="6"/>
  <c r="W47" i="6" s="1"/>
  <c r="X80" i="6"/>
  <c r="V80" i="6"/>
  <c r="W80" i="6" s="1"/>
  <c r="X40" i="6"/>
  <c r="V40" i="6"/>
  <c r="W40" i="6" s="1"/>
  <c r="X18" i="6"/>
  <c r="V18" i="6"/>
  <c r="W18" i="6" s="1"/>
  <c r="X23" i="6"/>
  <c r="V23" i="6"/>
  <c r="W23" i="6" s="1"/>
  <c r="X30" i="6"/>
  <c r="V30" i="6"/>
  <c r="W30" i="6" s="1"/>
  <c r="X74" i="6"/>
  <c r="V74" i="6"/>
  <c r="W74" i="6" s="1"/>
  <c r="X112" i="6"/>
  <c r="V112" i="6"/>
  <c r="W112" i="6" s="1"/>
  <c r="AC152" i="12" l="1"/>
  <c r="V152" i="12" s="1"/>
  <c r="W152" i="12" l="1"/>
  <c r="X152" i="12" s="1"/>
  <c r="Z152" i="12" s="1"/>
  <c r="AB152" i="12" s="1"/>
  <c r="Y152" i="12"/>
  <c r="AG152" i="12"/>
  <c r="K152" i="12" l="1"/>
  <c r="V4" i="3"/>
  <c r="W4" i="3" s="1"/>
  <c r="V5" i="3"/>
  <c r="W5" i="3" s="1"/>
  <c r="V6" i="3"/>
  <c r="W6" i="3" s="1"/>
  <c r="V7" i="3"/>
  <c r="W7" i="3" s="1"/>
  <c r="V9" i="3"/>
  <c r="W9" i="3" s="1"/>
  <c r="V10" i="3"/>
  <c r="W10" i="3" s="1"/>
  <c r="V13" i="3"/>
  <c r="W13" i="3" s="1"/>
  <c r="V14" i="3"/>
  <c r="W14" i="3" s="1"/>
  <c r="V16" i="3"/>
  <c r="W16" i="3" s="1"/>
  <c r="V18" i="3"/>
  <c r="W18" i="3" s="1"/>
  <c r="V49" i="3"/>
  <c r="W49" i="3" s="1"/>
  <c r="V50" i="3"/>
  <c r="W50" i="3" s="1"/>
  <c r="V77" i="3"/>
  <c r="W77" i="3" s="1"/>
  <c r="V94" i="3"/>
  <c r="W94" i="3" s="1"/>
  <c r="V111" i="3"/>
  <c r="W111" i="3" s="1"/>
  <c r="V113" i="3"/>
  <c r="W113" i="3" s="1"/>
  <c r="V114" i="3"/>
  <c r="W114" i="3" s="1"/>
  <c r="V122" i="3"/>
  <c r="W122" i="3" s="1"/>
  <c r="V123" i="3"/>
  <c r="W123" i="3" s="1"/>
  <c r="V124" i="3"/>
  <c r="W124" i="3" s="1"/>
  <c r="V125" i="3"/>
  <c r="W125" i="3" s="1"/>
  <c r="V128" i="3"/>
  <c r="W128" i="3" s="1"/>
  <c r="V129" i="3"/>
  <c r="W129" i="3" s="1"/>
  <c r="V130" i="3"/>
  <c r="W130" i="3" s="1"/>
  <c r="V3" i="3"/>
  <c r="W3" i="3" s="1"/>
  <c r="Y3" i="3"/>
  <c r="Y4" i="3"/>
  <c r="Y5" i="3"/>
  <c r="Y6" i="3"/>
  <c r="Y7" i="3"/>
  <c r="Y9" i="3"/>
  <c r="Y10" i="3"/>
  <c r="Y13" i="3"/>
  <c r="Y14" i="3"/>
  <c r="Y16" i="3"/>
  <c r="Y122" i="3"/>
  <c r="M4" i="3"/>
  <c r="M5" i="3"/>
  <c r="M6" i="3"/>
  <c r="M7" i="3"/>
  <c r="M12" i="3"/>
  <c r="M16" i="3"/>
  <c r="M3" i="3"/>
  <c r="L152" i="12" l="1"/>
  <c r="V92" i="12" l="1"/>
  <c r="Z92" i="12" s="1"/>
  <c r="AA92" i="12" s="1"/>
  <c r="K92" i="12"/>
  <c r="V9" i="12"/>
  <c r="Z9" i="12" s="1"/>
  <c r="AA9" i="12" s="1"/>
  <c r="K9" i="12"/>
  <c r="Y8" i="12"/>
  <c r="K8" i="12"/>
  <c r="L92" i="12" l="1"/>
  <c r="T92" i="12" s="1"/>
  <c r="T9" i="12"/>
  <c r="V8" i="12"/>
  <c r="J6" i="12"/>
  <c r="T6" i="12" s="1"/>
  <c r="U6" i="12" s="1"/>
  <c r="Z6" i="12"/>
  <c r="AA6" i="12" s="1"/>
  <c r="K10" i="12"/>
  <c r="Y10" i="12"/>
  <c r="V10" i="12" s="1"/>
  <c r="Z5" i="12"/>
  <c r="AA5" i="12" s="1"/>
  <c r="U5" i="12"/>
  <c r="AA82" i="12"/>
  <c r="U92" i="12" l="1"/>
  <c r="U9" i="12"/>
  <c r="T8" i="12"/>
  <c r="Z8" i="12"/>
  <c r="AA8" i="12" s="1"/>
  <c r="K6" i="12"/>
  <c r="Z10" i="12"/>
  <c r="AA10" i="12" s="1"/>
  <c r="T10" i="12"/>
  <c r="U10" i="12" s="1"/>
  <c r="V40" i="12"/>
  <c r="T40" i="12" s="1"/>
  <c r="U40" i="12" s="1"/>
  <c r="K40" i="12"/>
  <c r="V52" i="12"/>
  <c r="T52" i="12" s="1"/>
  <c r="U52" i="12" s="1"/>
  <c r="K52" i="12"/>
  <c r="K30" i="12"/>
  <c r="L30" i="12" s="1"/>
  <c r="K31" i="12"/>
  <c r="K32" i="12"/>
  <c r="L32" i="12" s="1"/>
  <c r="K33" i="12"/>
  <c r="L33" i="12" s="1"/>
  <c r="K34" i="12"/>
  <c r="K35" i="12"/>
  <c r="L35" i="12" s="1"/>
  <c r="K36" i="12"/>
  <c r="K37" i="12"/>
  <c r="K38" i="12"/>
  <c r="L38" i="12" s="1"/>
  <c r="K39" i="12"/>
  <c r="K41" i="12"/>
  <c r="K42" i="12"/>
  <c r="K43" i="12"/>
  <c r="K44" i="12"/>
  <c r="K45" i="12"/>
  <c r="L45" i="12" s="1"/>
  <c r="K46" i="12"/>
  <c r="K47" i="12"/>
  <c r="K48" i="12"/>
  <c r="L48" i="12" s="1"/>
  <c r="K49" i="12"/>
  <c r="L49" i="12" s="1"/>
  <c r="K50" i="12"/>
  <c r="K51" i="12"/>
  <c r="K53" i="12"/>
  <c r="K54" i="12"/>
  <c r="K55" i="12"/>
  <c r="K56" i="12"/>
  <c r="L56" i="12" s="1"/>
  <c r="K57" i="12"/>
  <c r="L57" i="12" s="1"/>
  <c r="K58" i="12"/>
  <c r="L58" i="12" s="1"/>
  <c r="K59" i="12"/>
  <c r="L59" i="12" s="1"/>
  <c r="K60" i="12"/>
  <c r="L60" i="12" s="1"/>
  <c r="K61" i="12"/>
  <c r="K62" i="12"/>
  <c r="K63" i="12"/>
  <c r="K64" i="12"/>
  <c r="K65" i="12"/>
  <c r="K66" i="12"/>
  <c r="K67" i="12"/>
  <c r="K24" i="12"/>
  <c r="K25" i="12"/>
  <c r="K26" i="12"/>
  <c r="L26" i="12" s="1"/>
  <c r="K27" i="12"/>
  <c r="K28" i="12"/>
  <c r="L28" i="12" s="1"/>
  <c r="K29" i="12"/>
  <c r="K7" i="12"/>
  <c r="K11" i="12"/>
  <c r="K12" i="12"/>
  <c r="K13" i="12"/>
  <c r="K14" i="12"/>
  <c r="L14" i="12" s="1"/>
  <c r="K15" i="12"/>
  <c r="K16" i="12"/>
  <c r="L16" i="12" s="1"/>
  <c r="K17" i="12"/>
  <c r="K18" i="12"/>
  <c r="L18" i="12" s="1"/>
  <c r="K19" i="12"/>
  <c r="K20" i="12"/>
  <c r="K21" i="12"/>
  <c r="K22" i="12"/>
  <c r="K23" i="12"/>
  <c r="K4" i="12"/>
  <c r="V56" i="12"/>
  <c r="Z56" i="12" s="1"/>
  <c r="AA56" i="12" s="1"/>
  <c r="V54" i="12"/>
  <c r="Z54" i="12" s="1"/>
  <c r="AA54" i="12" s="1"/>
  <c r="V93" i="12"/>
  <c r="Z93" i="12" s="1"/>
  <c r="AA93" i="12" s="1"/>
  <c r="K93" i="12"/>
  <c r="V99" i="12"/>
  <c r="Z99" i="12" s="1"/>
  <c r="AA99" i="12" s="1"/>
  <c r="K99" i="12"/>
  <c r="L99" i="12" s="1"/>
  <c r="V108" i="12"/>
  <c r="Z108" i="12" s="1"/>
  <c r="AA108" i="12" s="1"/>
  <c r="K108" i="12"/>
  <c r="L108" i="12" s="1"/>
  <c r="U8" i="12" l="1"/>
  <c r="Z40" i="12"/>
  <c r="AA40" i="12" s="1"/>
  <c r="L19" i="12"/>
  <c r="L39" i="12"/>
  <c r="L41" i="12"/>
  <c r="Z52" i="12"/>
  <c r="AA52" i="12" s="1"/>
  <c r="L20" i="12"/>
  <c r="L25" i="12"/>
  <c r="L53" i="12"/>
  <c r="L27" i="12"/>
  <c r="L15" i="12"/>
  <c r="L54" i="12"/>
  <c r="T54" i="12" s="1"/>
  <c r="T56" i="12"/>
  <c r="U56" i="12" s="1"/>
  <c r="T93" i="12"/>
  <c r="T99" i="12"/>
  <c r="U99" i="12" s="1"/>
  <c r="T108" i="12"/>
  <c r="U108" i="12" s="1"/>
  <c r="V50" i="12"/>
  <c r="T50" i="12" s="1"/>
  <c r="U50" i="12" s="1"/>
  <c r="V51" i="12"/>
  <c r="T51" i="12" s="1"/>
  <c r="U51" i="12" s="1"/>
  <c r="V55" i="12"/>
  <c r="T55" i="12" s="1"/>
  <c r="U55" i="12" s="1"/>
  <c r="V38" i="12"/>
  <c r="U54" i="12" l="1"/>
  <c r="U93" i="12"/>
  <c r="Z51" i="12"/>
  <c r="AA51" i="12" s="1"/>
  <c r="Z50" i="12"/>
  <c r="AA50" i="12" s="1"/>
  <c r="Z55" i="12"/>
  <c r="AA55" i="12" s="1"/>
  <c r="V15" i="12"/>
  <c r="T15" i="12" s="1"/>
  <c r="U15" i="12" s="1"/>
  <c r="K84" i="3"/>
  <c r="M84" i="3" s="1"/>
  <c r="V11" i="12"/>
  <c r="T11" i="12" s="1"/>
  <c r="Z15" i="12" l="1"/>
  <c r="AA15" i="12" s="1"/>
  <c r="Z11" i="12"/>
  <c r="AA11" i="12" s="1"/>
  <c r="U11" i="12"/>
  <c r="K60" i="3" l="1"/>
  <c r="M60" i="3" s="1"/>
  <c r="K32" i="3"/>
  <c r="M32" i="3" s="1"/>
  <c r="K31" i="3"/>
  <c r="M31" i="3" s="1"/>
  <c r="K30" i="3"/>
  <c r="M30" i="3" s="1"/>
  <c r="K23" i="3"/>
  <c r="M23" i="3" s="1"/>
  <c r="K14" i="3"/>
  <c r="M14" i="3" s="1"/>
  <c r="K13" i="3"/>
  <c r="M13" i="3" s="1"/>
  <c r="K10" i="3"/>
  <c r="M10" i="3" s="1"/>
  <c r="K9" i="3"/>
  <c r="M9" i="3" s="1"/>
  <c r="K137" i="3"/>
  <c r="M137" i="3" s="1"/>
  <c r="V7" i="12"/>
  <c r="Z7" i="12" s="1"/>
  <c r="AA7" i="12" s="1"/>
  <c r="T7" i="12" l="1"/>
  <c r="U7" i="12" l="1"/>
  <c r="AF135" i="3" l="1"/>
  <c r="AA77" i="3"/>
  <c r="AA94" i="3"/>
  <c r="AA125" i="3"/>
  <c r="AA126" i="3"/>
  <c r="AA124" i="3"/>
  <c r="AA130" i="3"/>
  <c r="AA50" i="3" l="1"/>
  <c r="AA49" i="3"/>
  <c r="V13" i="12" l="1"/>
  <c r="T13" i="12" s="1"/>
  <c r="Z13" i="12" l="1"/>
  <c r="AA13" i="12" s="1"/>
  <c r="U13" i="12"/>
  <c r="Z4" i="12"/>
  <c r="AA4" i="12" s="1"/>
  <c r="U4" i="12"/>
  <c r="V12" i="12"/>
  <c r="T12" i="12" l="1"/>
  <c r="U12" i="12" s="1"/>
  <c r="Z12" i="12"/>
  <c r="AA12" i="12" s="1"/>
  <c r="AE4" i="3" l="1"/>
  <c r="AF4" i="3" s="1"/>
  <c r="AE5" i="3"/>
  <c r="AF5" i="3" s="1"/>
  <c r="AE6" i="3"/>
  <c r="AF6" i="3" s="1"/>
  <c r="AE7" i="3"/>
  <c r="AF7" i="3" s="1"/>
  <c r="AE3" i="3"/>
  <c r="AE8" i="3" l="1"/>
  <c r="AF8" i="3" s="1"/>
  <c r="AE9" i="3"/>
  <c r="AF9" i="3" s="1"/>
  <c r="AE10" i="3"/>
  <c r="AF10" i="3" s="1"/>
  <c r="AE11" i="3"/>
  <c r="AF11" i="3" s="1"/>
  <c r="AE12" i="3"/>
  <c r="AF12" i="3" s="1"/>
  <c r="AE13" i="3"/>
  <c r="AF13" i="3" s="1"/>
  <c r="AE14" i="3"/>
  <c r="AF14" i="3" s="1"/>
  <c r="AE15" i="3"/>
  <c r="AF15" i="3" s="1"/>
  <c r="AE16" i="3"/>
  <c r="AF16" i="3" s="1"/>
  <c r="AE17" i="3"/>
  <c r="AF17" i="3" s="1"/>
  <c r="AF18" i="3"/>
  <c r="AF19" i="3"/>
  <c r="AF20" i="3"/>
  <c r="AE24" i="3"/>
  <c r="AF24" i="3" s="1"/>
  <c r="AE28" i="3"/>
  <c r="AF28" i="3" s="1"/>
  <c r="AE29" i="3"/>
  <c r="AF29" i="3" s="1"/>
  <c r="AE33" i="3"/>
  <c r="AF33" i="3" s="1"/>
  <c r="AE34" i="3"/>
  <c r="AF34" i="3" s="1"/>
  <c r="AE36" i="3"/>
  <c r="AF36" i="3" s="1"/>
  <c r="AE37" i="3"/>
  <c r="AF37" i="3" s="1"/>
  <c r="AE40" i="3"/>
  <c r="AF40" i="3" s="1"/>
  <c r="AE41" i="3"/>
  <c r="AF41" i="3" s="1"/>
  <c r="AE43" i="3"/>
  <c r="AF43" i="3" s="1"/>
  <c r="AE45" i="3"/>
  <c r="AF45" i="3" s="1"/>
  <c r="AF3" i="3"/>
  <c r="K154" i="12" l="1"/>
  <c r="K155" i="12"/>
  <c r="K156" i="12"/>
  <c r="K157" i="12"/>
  <c r="K158" i="12"/>
  <c r="K68" i="12"/>
  <c r="K72" i="12"/>
  <c r="K74" i="12"/>
  <c r="K69" i="12"/>
  <c r="K98" i="12"/>
  <c r="K159" i="12"/>
  <c r="K70" i="12"/>
  <c r="K77" i="12"/>
  <c r="K75" i="12"/>
  <c r="K73" i="12"/>
  <c r="K76" i="12"/>
  <c r="K79" i="12"/>
  <c r="K81" i="12"/>
  <c r="K87" i="12"/>
  <c r="K90" i="12"/>
  <c r="K96" i="12"/>
  <c r="K80" i="12"/>
  <c r="K88" i="12"/>
  <c r="K85" i="12"/>
  <c r="K91" i="12"/>
  <c r="K83" i="12"/>
  <c r="K89" i="12"/>
  <c r="K82" i="12"/>
  <c r="K84" i="12"/>
  <c r="K94" i="12"/>
  <c r="K107" i="12"/>
  <c r="K101" i="12"/>
  <c r="K86" i="12"/>
  <c r="K78" i="12"/>
  <c r="K95" i="12"/>
  <c r="K110" i="12"/>
  <c r="K118" i="12"/>
  <c r="K112" i="12"/>
  <c r="K120" i="12"/>
  <c r="K106" i="12"/>
  <c r="K115" i="12"/>
  <c r="K133" i="12"/>
  <c r="K109" i="12"/>
  <c r="K116" i="12"/>
  <c r="K160" i="12"/>
  <c r="K128" i="12"/>
  <c r="K126" i="12"/>
  <c r="K123" i="12"/>
  <c r="K117" i="12"/>
  <c r="K130" i="12"/>
  <c r="K122" i="12"/>
  <c r="K161" i="12"/>
  <c r="K132" i="12"/>
  <c r="K129" i="12"/>
  <c r="K121" i="12"/>
  <c r="K131" i="12"/>
  <c r="K162" i="12"/>
  <c r="K134" i="12"/>
  <c r="K97" i="12"/>
  <c r="K114" i="12"/>
  <c r="K113" i="12"/>
  <c r="K111" i="12"/>
  <c r="K103" i="12"/>
  <c r="K105" i="12"/>
  <c r="K104" i="12"/>
  <c r="K102" i="12"/>
  <c r="K100" i="12"/>
  <c r="K148" i="12"/>
  <c r="K147" i="12"/>
  <c r="K146" i="12"/>
  <c r="K145" i="12"/>
  <c r="K144" i="12"/>
  <c r="K143" i="12"/>
  <c r="K142" i="12"/>
  <c r="K141" i="12"/>
  <c r="K140" i="12"/>
  <c r="K124" i="12"/>
  <c r="K125" i="12"/>
  <c r="K139" i="12"/>
  <c r="K138" i="12"/>
  <c r="K137" i="12"/>
  <c r="K136" i="12"/>
  <c r="K119" i="12"/>
  <c r="K127" i="12"/>
  <c r="K135" i="12"/>
  <c r="K149" i="12"/>
  <c r="K150" i="12"/>
  <c r="K151" i="12"/>
  <c r="V22" i="12"/>
  <c r="T22" i="12" s="1"/>
  <c r="V14" i="12"/>
  <c r="V19" i="12"/>
  <c r="V20" i="12"/>
  <c r="V154" i="12"/>
  <c r="Z154" i="12" s="1"/>
  <c r="AA154" i="12" s="1"/>
  <c r="V25" i="12"/>
  <c r="V16" i="12"/>
  <c r="V29" i="12"/>
  <c r="V17" i="12"/>
  <c r="T17" i="12" s="1"/>
  <c r="V31" i="12"/>
  <c r="T31" i="12" s="1"/>
  <c r="U31" i="12" s="1"/>
  <c r="V18" i="12"/>
  <c r="T18" i="12" s="1"/>
  <c r="V26" i="12"/>
  <c r="V37" i="12"/>
  <c r="V36" i="12"/>
  <c r="V21" i="12"/>
  <c r="T21" i="12" s="1"/>
  <c r="V28" i="12"/>
  <c r="V35" i="12"/>
  <c r="V24" i="12"/>
  <c r="V41" i="12"/>
  <c r="V32" i="12"/>
  <c r="V30" i="12"/>
  <c r="V49" i="12"/>
  <c r="V44" i="12"/>
  <c r="V33" i="12"/>
  <c r="V48" i="12"/>
  <c r="V43" i="12"/>
  <c r="V155" i="12"/>
  <c r="Z155" i="12" s="1"/>
  <c r="AA155" i="12" s="1"/>
  <c r="V46" i="12"/>
  <c r="V156" i="12"/>
  <c r="Z156" i="12" s="1"/>
  <c r="AA156" i="12" s="1"/>
  <c r="V47" i="12"/>
  <c r="V157" i="12"/>
  <c r="Z157" i="12" s="1"/>
  <c r="AA157" i="12" s="1"/>
  <c r="V62" i="12"/>
  <c r="V53" i="12"/>
  <c r="V158" i="12"/>
  <c r="Z158" i="12" s="1"/>
  <c r="AA158" i="12" s="1"/>
  <c r="V60" i="12"/>
  <c r="V57" i="12"/>
  <c r="V63" i="12"/>
  <c r="V27" i="12"/>
  <c r="V64" i="12"/>
  <c r="V68" i="12"/>
  <c r="V72" i="12"/>
  <c r="V66" i="12"/>
  <c r="V65" i="12"/>
  <c r="V74" i="12"/>
  <c r="Z74" i="12" s="1"/>
  <c r="V69" i="12"/>
  <c r="V98" i="12"/>
  <c r="V159" i="12"/>
  <c r="Z159" i="12" s="1"/>
  <c r="AA159" i="12" s="1"/>
  <c r="V70" i="12"/>
  <c r="V67" i="12"/>
  <c r="V77" i="12"/>
  <c r="V75" i="12"/>
  <c r="V73" i="12"/>
  <c r="V76" i="12"/>
  <c r="V79" i="12"/>
  <c r="V61" i="12"/>
  <c r="V59" i="12"/>
  <c r="V58" i="12"/>
  <c r="V81" i="12"/>
  <c r="V87" i="12"/>
  <c r="V90" i="12"/>
  <c r="V96" i="12"/>
  <c r="V80" i="12"/>
  <c r="V88" i="12"/>
  <c r="V91" i="12"/>
  <c r="V83" i="12"/>
  <c r="V89" i="12"/>
  <c r="V82" i="12"/>
  <c r="V84" i="12"/>
  <c r="V94" i="12"/>
  <c r="V107" i="12"/>
  <c r="Z107" i="12" s="1"/>
  <c r="AA107" i="12" s="1"/>
  <c r="V101" i="12"/>
  <c r="Z101" i="12" s="1"/>
  <c r="AA101" i="12" s="1"/>
  <c r="V86" i="12"/>
  <c r="V78" i="12"/>
  <c r="V95" i="12"/>
  <c r="V110" i="12"/>
  <c r="Z110" i="12" s="1"/>
  <c r="AA110" i="12" s="1"/>
  <c r="V118" i="12"/>
  <c r="Z118" i="12" s="1"/>
  <c r="AA118" i="12" s="1"/>
  <c r="V112" i="12"/>
  <c r="Z112" i="12" s="1"/>
  <c r="AA112" i="12" s="1"/>
  <c r="V120" i="12"/>
  <c r="Z120" i="12" s="1"/>
  <c r="AA120" i="12" s="1"/>
  <c r="V106" i="12"/>
  <c r="Z106" i="12" s="1"/>
  <c r="AA106" i="12" s="1"/>
  <c r="V115" i="12"/>
  <c r="Z115" i="12" s="1"/>
  <c r="AA115" i="12" s="1"/>
  <c r="V133" i="12"/>
  <c r="Z133" i="12" s="1"/>
  <c r="AA133" i="12" s="1"/>
  <c r="V109" i="12"/>
  <c r="Z109" i="12" s="1"/>
  <c r="AA109" i="12" s="1"/>
  <c r="V116" i="12"/>
  <c r="Z116" i="12" s="1"/>
  <c r="AA116" i="12" s="1"/>
  <c r="V160" i="12"/>
  <c r="Z160" i="12" s="1"/>
  <c r="AA160" i="12" s="1"/>
  <c r="V128" i="12"/>
  <c r="Z128" i="12" s="1"/>
  <c r="AA128" i="12" s="1"/>
  <c r="V126" i="12"/>
  <c r="Z126" i="12" s="1"/>
  <c r="AA126" i="12" s="1"/>
  <c r="V123" i="12"/>
  <c r="Z123" i="12" s="1"/>
  <c r="AA123" i="12" s="1"/>
  <c r="V117" i="12"/>
  <c r="Z117" i="12" s="1"/>
  <c r="AA117" i="12" s="1"/>
  <c r="V130" i="12"/>
  <c r="Z130" i="12" s="1"/>
  <c r="AA130" i="12" s="1"/>
  <c r="V122" i="12"/>
  <c r="Z122" i="12" s="1"/>
  <c r="AA122" i="12" s="1"/>
  <c r="V161" i="12"/>
  <c r="Z161" i="12" s="1"/>
  <c r="AA161" i="12" s="1"/>
  <c r="V132" i="12"/>
  <c r="Z132" i="12" s="1"/>
  <c r="AA132" i="12" s="1"/>
  <c r="V129" i="12"/>
  <c r="Z129" i="12" s="1"/>
  <c r="AA129" i="12" s="1"/>
  <c r="V121" i="12"/>
  <c r="Z121" i="12" s="1"/>
  <c r="AA121" i="12" s="1"/>
  <c r="V131" i="12"/>
  <c r="Z131" i="12" s="1"/>
  <c r="AA131" i="12" s="1"/>
  <c r="V162" i="12"/>
  <c r="Z162" i="12" s="1"/>
  <c r="AA162" i="12" s="1"/>
  <c r="V134" i="12"/>
  <c r="Z134" i="12" s="1"/>
  <c r="AA134" i="12" s="1"/>
  <c r="V97" i="12"/>
  <c r="V114" i="12"/>
  <c r="Z114" i="12" s="1"/>
  <c r="AA114" i="12" s="1"/>
  <c r="V113" i="12"/>
  <c r="Z113" i="12" s="1"/>
  <c r="AA113" i="12" s="1"/>
  <c r="V111" i="12"/>
  <c r="Z111" i="12" s="1"/>
  <c r="AA111" i="12" s="1"/>
  <c r="V103" i="12"/>
  <c r="Z103" i="12" s="1"/>
  <c r="AA103" i="12" s="1"/>
  <c r="V105" i="12"/>
  <c r="Z105" i="12" s="1"/>
  <c r="AA105" i="12" s="1"/>
  <c r="V104" i="12"/>
  <c r="Z104" i="12" s="1"/>
  <c r="AA104" i="12" s="1"/>
  <c r="V102" i="12"/>
  <c r="Z102" i="12" s="1"/>
  <c r="AA102" i="12" s="1"/>
  <c r="V100" i="12"/>
  <c r="Z100" i="12" s="1"/>
  <c r="AA100" i="12" s="1"/>
  <c r="V148" i="12"/>
  <c r="Z148" i="12" s="1"/>
  <c r="AA148" i="12" s="1"/>
  <c r="V147" i="12"/>
  <c r="AA147" i="12" s="1"/>
  <c r="V146" i="12"/>
  <c r="Z146" i="12" s="1"/>
  <c r="AA146" i="12" s="1"/>
  <c r="V145" i="12"/>
  <c r="Z145" i="12" s="1"/>
  <c r="AA145" i="12" s="1"/>
  <c r="V144" i="12"/>
  <c r="Z144" i="12" s="1"/>
  <c r="AA144" i="12" s="1"/>
  <c r="V143" i="12"/>
  <c r="Z143" i="12" s="1"/>
  <c r="AA143" i="12" s="1"/>
  <c r="V142" i="12"/>
  <c r="Z142" i="12" s="1"/>
  <c r="AA142" i="12" s="1"/>
  <c r="V141" i="12"/>
  <c r="Z141" i="12" s="1"/>
  <c r="AA141" i="12" s="1"/>
  <c r="V140" i="12"/>
  <c r="Z140" i="12" s="1"/>
  <c r="AA140" i="12" s="1"/>
  <c r="V124" i="12"/>
  <c r="Z124" i="12" s="1"/>
  <c r="AA124" i="12" s="1"/>
  <c r="V125" i="12"/>
  <c r="AA125" i="12" s="1"/>
  <c r="V139" i="12"/>
  <c r="Z139" i="12" s="1"/>
  <c r="AA139" i="12" s="1"/>
  <c r="V138" i="12"/>
  <c r="Z138" i="12" s="1"/>
  <c r="AA138" i="12" s="1"/>
  <c r="V137" i="12"/>
  <c r="AA137" i="12" s="1"/>
  <c r="V136" i="12"/>
  <c r="AA136" i="12" s="1"/>
  <c r="V119" i="12"/>
  <c r="Z119" i="12" s="1"/>
  <c r="AA119" i="12" s="1"/>
  <c r="V127" i="12"/>
  <c r="Z127" i="12" s="1"/>
  <c r="AA127" i="12" s="1"/>
  <c r="V135" i="12"/>
  <c r="Z135" i="12" s="1"/>
  <c r="AA135" i="12" s="1"/>
  <c r="V149" i="12"/>
  <c r="Z149" i="12" s="1"/>
  <c r="AA149" i="12" s="1"/>
  <c r="V150" i="12"/>
  <c r="Z150" i="12" s="1"/>
  <c r="AA150" i="12" s="1"/>
  <c r="V151" i="12"/>
  <c r="Z151" i="12" s="1"/>
  <c r="AA151" i="12" s="1"/>
  <c r="V23" i="12"/>
  <c r="T23" i="12" s="1"/>
  <c r="V153" i="12"/>
  <c r="Z153" i="12" s="1"/>
  <c r="AA153" i="12" s="1"/>
  <c r="K153" i="12"/>
  <c r="T24" i="12" l="1"/>
  <c r="U24" i="12" s="1"/>
  <c r="Z23" i="12"/>
  <c r="AA23" i="12" s="1"/>
  <c r="Z87" i="12"/>
  <c r="AA87" i="12" s="1"/>
  <c r="Z70" i="12"/>
  <c r="AA70" i="12" s="1"/>
  <c r="Z57" i="12"/>
  <c r="AA57" i="12" s="1"/>
  <c r="Z28" i="12"/>
  <c r="AA28" i="12" s="1"/>
  <c r="T20" i="12"/>
  <c r="U20" i="12" s="1"/>
  <c r="Z20" i="12"/>
  <c r="AA20" i="12" s="1"/>
  <c r="Z46" i="12"/>
  <c r="AA46" i="12" s="1"/>
  <c r="Z94" i="12"/>
  <c r="AA94" i="12" s="1"/>
  <c r="Z81" i="12"/>
  <c r="AA81" i="12" s="1"/>
  <c r="Z60" i="12"/>
  <c r="AA60" i="12" s="1"/>
  <c r="Z48" i="12"/>
  <c r="AA48" i="12" s="1"/>
  <c r="T19" i="12"/>
  <c r="U19" i="12" s="1"/>
  <c r="Z19" i="12"/>
  <c r="AA19" i="12" s="1"/>
  <c r="Z58" i="12"/>
  <c r="AA58" i="12" s="1"/>
  <c r="Z98" i="12"/>
  <c r="AA98" i="12" s="1"/>
  <c r="Z33" i="12"/>
  <c r="AA33" i="12" s="1"/>
  <c r="Z36" i="12"/>
  <c r="AA36" i="12" s="1"/>
  <c r="Z14" i="12"/>
  <c r="AA14" i="12" s="1"/>
  <c r="Z68" i="12"/>
  <c r="AA68" i="12" s="1"/>
  <c r="Z84" i="12"/>
  <c r="AA84" i="12" s="1"/>
  <c r="Z59" i="12"/>
  <c r="AA59" i="12" s="1"/>
  <c r="Z69" i="12"/>
  <c r="AA69" i="12" s="1"/>
  <c r="Z53" i="12"/>
  <c r="AA53" i="12" s="1"/>
  <c r="Z44" i="12"/>
  <c r="AA44" i="12" s="1"/>
  <c r="Z37" i="12"/>
  <c r="AA37" i="12" s="1"/>
  <c r="Z61" i="12"/>
  <c r="AA61" i="12" s="1"/>
  <c r="AA74" i="12"/>
  <c r="Z95" i="12"/>
  <c r="AA95" i="12" s="1"/>
  <c r="Z83" i="12"/>
  <c r="AA83" i="12" s="1"/>
  <c r="Z79" i="12"/>
  <c r="AA79" i="12" s="1"/>
  <c r="Z65" i="12"/>
  <c r="AA65" i="12" s="1"/>
  <c r="Z38" i="12"/>
  <c r="AA38" i="12" s="1"/>
  <c r="Z18" i="12"/>
  <c r="AA18" i="12" s="1"/>
  <c r="Z89" i="12"/>
  <c r="AA89" i="12" s="1"/>
  <c r="AA78" i="12"/>
  <c r="Z91" i="12"/>
  <c r="AA91" i="12" s="1"/>
  <c r="AA76" i="12"/>
  <c r="Z66" i="12"/>
  <c r="AA66" i="12" s="1"/>
  <c r="Z47" i="12"/>
  <c r="AA47" i="12" s="1"/>
  <c r="Z30" i="12"/>
  <c r="AA30" i="12" s="1"/>
  <c r="Z31" i="12"/>
  <c r="AA31" i="12" s="1"/>
  <c r="Z62" i="12"/>
  <c r="AA62" i="12" s="1"/>
  <c r="Z86" i="12"/>
  <c r="AA86" i="12" s="1"/>
  <c r="Z85" i="12"/>
  <c r="AA85" i="12" s="1"/>
  <c r="Z73" i="12"/>
  <c r="AA73" i="12" s="1"/>
  <c r="Z72" i="12"/>
  <c r="AA72" i="12" s="1"/>
  <c r="Z32" i="12"/>
  <c r="AA32" i="12" s="1"/>
  <c r="U17" i="12"/>
  <c r="Z17" i="12"/>
  <c r="AA17" i="12" s="1"/>
  <c r="Z88" i="12"/>
  <c r="AA88" i="12" s="1"/>
  <c r="Z80" i="12"/>
  <c r="AA80" i="12" s="1"/>
  <c r="Z75" i="12"/>
  <c r="AA75" i="12" s="1"/>
  <c r="Z64" i="12"/>
  <c r="AA64" i="12" s="1"/>
  <c r="Z41" i="12"/>
  <c r="AA41" i="12" s="1"/>
  <c r="T16" i="12"/>
  <c r="Z16" i="12"/>
  <c r="AA16" i="12" s="1"/>
  <c r="Z49" i="12"/>
  <c r="AA49" i="12" s="1"/>
  <c r="Z96" i="12"/>
  <c r="AA96" i="12" s="1"/>
  <c r="Z77" i="12"/>
  <c r="AA77" i="12" s="1"/>
  <c r="AA27" i="12"/>
  <c r="Z24" i="12"/>
  <c r="AA24" i="12" s="1"/>
  <c r="Z25" i="12"/>
  <c r="AA25" i="12" s="1"/>
  <c r="AA29" i="12"/>
  <c r="Z90" i="12"/>
  <c r="AA90" i="12" s="1"/>
  <c r="Z67" i="12"/>
  <c r="AA67" i="12" s="1"/>
  <c r="Z63" i="12"/>
  <c r="AA63" i="12" s="1"/>
  <c r="Z43" i="12"/>
  <c r="AA43" i="12" s="1"/>
  <c r="Z35" i="12"/>
  <c r="AA35" i="12" s="1"/>
  <c r="Z26" i="12"/>
  <c r="AA26" i="12" s="1"/>
  <c r="U21" i="12"/>
  <c r="Z21" i="12"/>
  <c r="AA21" i="12" s="1"/>
  <c r="Z22" i="12"/>
  <c r="AA22" i="12" s="1"/>
  <c r="L128" i="12"/>
  <c r="T128" i="12" s="1"/>
  <c r="U128" i="12" s="1"/>
  <c r="L137" i="12"/>
  <c r="T137" i="12" s="1"/>
  <c r="L147" i="12"/>
  <c r="T147" i="12" s="1"/>
  <c r="L162" i="12"/>
  <c r="T162" i="12" s="1"/>
  <c r="L160" i="12"/>
  <c r="T160" i="12" s="1"/>
  <c r="L78" i="12"/>
  <c r="T78" i="12" s="1"/>
  <c r="L91" i="12"/>
  <c r="T91" i="12" s="1"/>
  <c r="L76" i="12"/>
  <c r="T76" i="12" s="1"/>
  <c r="L66" i="12"/>
  <c r="T66" i="12" s="1"/>
  <c r="U66" i="12" s="1"/>
  <c r="T47" i="12"/>
  <c r="U47" i="12" s="1"/>
  <c r="L79" i="12"/>
  <c r="T79" i="12" s="1"/>
  <c r="U79" i="12" s="1"/>
  <c r="L138" i="12"/>
  <c r="T138" i="12" s="1"/>
  <c r="L148" i="12"/>
  <c r="T148" i="12" s="1"/>
  <c r="L131" i="12"/>
  <c r="T131" i="12" s="1"/>
  <c r="L116" i="12"/>
  <c r="T116" i="12" s="1"/>
  <c r="U116" i="12" s="1"/>
  <c r="L86" i="12"/>
  <c r="T86" i="12" s="1"/>
  <c r="L85" i="12"/>
  <c r="T85" i="12" s="1"/>
  <c r="U85" i="12" s="1"/>
  <c r="L73" i="12"/>
  <c r="T73" i="12" s="1"/>
  <c r="U73" i="12" s="1"/>
  <c r="L72" i="12"/>
  <c r="T72" i="12" s="1"/>
  <c r="U72" i="12" s="1"/>
  <c r="L156" i="12"/>
  <c r="T156" i="12" s="1"/>
  <c r="L139" i="12"/>
  <c r="T139" i="12" s="1"/>
  <c r="L100" i="12"/>
  <c r="T100" i="12" s="1"/>
  <c r="L121" i="12"/>
  <c r="T121" i="12" s="1"/>
  <c r="U121" i="12" s="1"/>
  <c r="L109" i="12"/>
  <c r="T109" i="12" s="1"/>
  <c r="U109" i="12" s="1"/>
  <c r="L88" i="12"/>
  <c r="T88" i="12" s="1"/>
  <c r="U88" i="12" s="1"/>
  <c r="L68" i="12"/>
  <c r="T68" i="12" s="1"/>
  <c r="U68" i="12" s="1"/>
  <c r="T46" i="12"/>
  <c r="U46" i="12" s="1"/>
  <c r="L134" i="12"/>
  <c r="T134" i="12" s="1"/>
  <c r="U134" i="12" s="1"/>
  <c r="U18" i="12"/>
  <c r="U23" i="12"/>
  <c r="L125" i="12"/>
  <c r="T125" i="12" s="1"/>
  <c r="T102" i="12"/>
  <c r="U102" i="12" s="1"/>
  <c r="L129" i="12"/>
  <c r="T129" i="12" s="1"/>
  <c r="L133" i="12"/>
  <c r="T133" i="12" s="1"/>
  <c r="U133" i="12" s="1"/>
  <c r="L80" i="12"/>
  <c r="T80" i="12" s="1"/>
  <c r="L75" i="12"/>
  <c r="T75" i="12" s="1"/>
  <c r="L64" i="12"/>
  <c r="T64" i="12" s="1"/>
  <c r="T29" i="12"/>
  <c r="L83" i="12"/>
  <c r="T83" i="12" s="1"/>
  <c r="U83" i="12" s="1"/>
  <c r="L124" i="12"/>
  <c r="T124" i="12" s="1"/>
  <c r="U124" i="12" s="1"/>
  <c r="L104" i="12"/>
  <c r="T104" i="12" s="1"/>
  <c r="L132" i="12"/>
  <c r="T132" i="12" s="1"/>
  <c r="L101" i="12"/>
  <c r="T101" i="12" s="1"/>
  <c r="T96" i="12"/>
  <c r="L77" i="12"/>
  <c r="T77" i="12" s="1"/>
  <c r="L155" i="12"/>
  <c r="T155" i="12" s="1"/>
  <c r="L136" i="12"/>
  <c r="T136" i="12" s="1"/>
  <c r="L151" i="12"/>
  <c r="T151" i="12" s="1"/>
  <c r="L140" i="12"/>
  <c r="T140" i="12" s="1"/>
  <c r="L105" i="12"/>
  <c r="T105" i="12" s="1"/>
  <c r="L161" i="12"/>
  <c r="T161" i="12" s="1"/>
  <c r="L115" i="12"/>
  <c r="T115" i="12" s="1"/>
  <c r="U115" i="12" s="1"/>
  <c r="L90" i="12"/>
  <c r="T90" i="12" s="1"/>
  <c r="L67" i="12"/>
  <c r="T67" i="12" s="1"/>
  <c r="T63" i="12"/>
  <c r="U63" i="12" s="1"/>
  <c r="T43" i="12"/>
  <c r="U43" i="12" s="1"/>
  <c r="L65" i="12"/>
  <c r="T65" i="12" s="1"/>
  <c r="U65" i="12" s="1"/>
  <c r="L150" i="12"/>
  <c r="T150" i="12" s="1"/>
  <c r="U150" i="12" s="1"/>
  <c r="L141" i="12"/>
  <c r="T141" i="12" s="1"/>
  <c r="L122" i="12"/>
  <c r="T122" i="12" s="1"/>
  <c r="L106" i="12"/>
  <c r="T106" i="12" s="1"/>
  <c r="L107" i="12"/>
  <c r="T107" i="12" s="1"/>
  <c r="U107" i="12" s="1"/>
  <c r="L87" i="12"/>
  <c r="T87" i="12" s="1"/>
  <c r="U87" i="12" s="1"/>
  <c r="L70" i="12"/>
  <c r="T70" i="12" s="1"/>
  <c r="U70" i="12" s="1"/>
  <c r="T57" i="12"/>
  <c r="L154" i="12"/>
  <c r="T154" i="12" s="1"/>
  <c r="U154" i="12" s="1"/>
  <c r="L95" i="12"/>
  <c r="T95" i="12" s="1"/>
  <c r="L149" i="12"/>
  <c r="T149" i="12" s="1"/>
  <c r="L142" i="12"/>
  <c r="T142" i="12" s="1"/>
  <c r="U142" i="12" s="1"/>
  <c r="L111" i="12"/>
  <c r="T111" i="12" s="1"/>
  <c r="U111" i="12" s="1"/>
  <c r="L130" i="12"/>
  <c r="T130" i="12" s="1"/>
  <c r="L120" i="12"/>
  <c r="T120" i="12" s="1"/>
  <c r="T94" i="12"/>
  <c r="U94" i="12" s="1"/>
  <c r="L81" i="12"/>
  <c r="T81" i="12" s="1"/>
  <c r="U81" i="12" s="1"/>
  <c r="L159" i="12"/>
  <c r="T159" i="12" s="1"/>
  <c r="U159" i="12" s="1"/>
  <c r="T60" i="12"/>
  <c r="U60" i="12" s="1"/>
  <c r="L157" i="12"/>
  <c r="T157" i="12" s="1"/>
  <c r="U157" i="12" s="1"/>
  <c r="L135" i="12"/>
  <c r="T135" i="12" s="1"/>
  <c r="U135" i="12" s="1"/>
  <c r="L143" i="12"/>
  <c r="T143" i="12" s="1"/>
  <c r="L113" i="12"/>
  <c r="T113" i="12" s="1"/>
  <c r="L117" i="12"/>
  <c r="T117" i="12" s="1"/>
  <c r="U117" i="12" s="1"/>
  <c r="L112" i="12"/>
  <c r="T112" i="12" s="1"/>
  <c r="L84" i="12"/>
  <c r="T84" i="12" s="1"/>
  <c r="U84" i="12" s="1"/>
  <c r="T58" i="12"/>
  <c r="U58" i="12" s="1"/>
  <c r="L98" i="12"/>
  <c r="T98" i="12" s="1"/>
  <c r="U98" i="12" s="1"/>
  <c r="L158" i="12"/>
  <c r="T158" i="12" s="1"/>
  <c r="U158" i="12" s="1"/>
  <c r="T36" i="12"/>
  <c r="U36" i="12" s="1"/>
  <c r="L127" i="12"/>
  <c r="T127" i="12" s="1"/>
  <c r="L144" i="12"/>
  <c r="T144" i="12" s="1"/>
  <c r="U144" i="12" s="1"/>
  <c r="T114" i="12"/>
  <c r="L123" i="12"/>
  <c r="T123" i="12" s="1"/>
  <c r="U123" i="12" s="1"/>
  <c r="L118" i="12"/>
  <c r="T118" i="12" s="1"/>
  <c r="L82" i="12"/>
  <c r="T82" i="12" s="1"/>
  <c r="L69" i="12"/>
  <c r="T69" i="12" s="1"/>
  <c r="U69" i="12" s="1"/>
  <c r="T44" i="12"/>
  <c r="U44" i="12" s="1"/>
  <c r="T37" i="12"/>
  <c r="L146" i="12"/>
  <c r="T146" i="12" s="1"/>
  <c r="L119" i="12"/>
  <c r="T119" i="12" s="1"/>
  <c r="L145" i="12"/>
  <c r="T145" i="12" s="1"/>
  <c r="L97" i="12"/>
  <c r="T97" i="12" s="1"/>
  <c r="L126" i="12"/>
  <c r="T126" i="12" s="1"/>
  <c r="U126" i="12" s="1"/>
  <c r="L110" i="12"/>
  <c r="T110" i="12" s="1"/>
  <c r="U110" i="12" s="1"/>
  <c r="L89" i="12"/>
  <c r="T89" i="12" s="1"/>
  <c r="U89" i="12" s="1"/>
  <c r="L61" i="12"/>
  <c r="T61" i="12" s="1"/>
  <c r="U61" i="12" s="1"/>
  <c r="L74" i="12"/>
  <c r="T74" i="12" s="1"/>
  <c r="U74" i="12" s="1"/>
  <c r="L62" i="12"/>
  <c r="T62" i="12" s="1"/>
  <c r="U22" i="12"/>
  <c r="L153" i="12"/>
  <c r="T153" i="12" s="1"/>
  <c r="U153" i="12" s="1"/>
  <c r="U145" i="12" l="1"/>
  <c r="U119" i="12"/>
  <c r="U130" i="12"/>
  <c r="U156" i="12"/>
  <c r="U151" i="12"/>
  <c r="U143" i="12"/>
  <c r="U149" i="12"/>
  <c r="U162" i="12"/>
  <c r="U155" i="12"/>
  <c r="U146" i="12"/>
  <c r="U122" i="12"/>
  <c r="U127" i="12"/>
  <c r="U139" i="12"/>
  <c r="U131" i="12"/>
  <c r="U141" i="12"/>
  <c r="U161" i="12"/>
  <c r="U148" i="12"/>
  <c r="U129" i="12"/>
  <c r="U120" i="12"/>
  <c r="U132" i="12"/>
  <c r="U138" i="12"/>
  <c r="U113" i="12"/>
  <c r="U140" i="12"/>
  <c r="U160" i="12"/>
  <c r="U118" i="12"/>
  <c r="U114" i="12"/>
  <c r="U112" i="12"/>
  <c r="U106" i="12"/>
  <c r="U105" i="12"/>
  <c r="U104" i="12"/>
  <c r="U101" i="12"/>
  <c r="U100" i="12"/>
  <c r="T49" i="12"/>
  <c r="U49" i="12" s="1"/>
  <c r="T41" i="12"/>
  <c r="U41" i="12" s="1"/>
  <c r="T28" i="12"/>
  <c r="U28" i="12" s="1"/>
  <c r="T30" i="12"/>
  <c r="T33" i="12"/>
  <c r="U33" i="12" s="1"/>
  <c r="T25" i="12"/>
  <c r="T35" i="12"/>
  <c r="T14" i="12"/>
  <c r="T26" i="12"/>
  <c r="U26" i="12" s="1"/>
  <c r="T48" i="12"/>
  <c r="U48" i="12" s="1"/>
  <c r="T32" i="12"/>
  <c r="U32" i="12" s="1"/>
  <c r="T53" i="12"/>
  <c r="T27" i="12"/>
  <c r="U16" i="12"/>
  <c r="U96" i="12"/>
  <c r="U57" i="12"/>
  <c r="U77" i="12"/>
  <c r="U91" i="12"/>
  <c r="U80" i="12"/>
  <c r="U67" i="12"/>
  <c r="T38" i="12"/>
  <c r="U75" i="12"/>
  <c r="U37" i="12"/>
  <c r="U90" i="12"/>
  <c r="U64" i="12"/>
  <c r="U62" i="12"/>
  <c r="U86" i="12"/>
  <c r="U95" i="12"/>
  <c r="AA5" i="3"/>
  <c r="U35" i="12" l="1"/>
  <c r="U14" i="12"/>
  <c r="U25" i="12"/>
  <c r="U30" i="12"/>
  <c r="U53" i="12"/>
  <c r="U38" i="12"/>
  <c r="J3" i="3" l="1"/>
  <c r="AA137" i="3" l="1"/>
  <c r="L137" i="3"/>
  <c r="AA136" i="3"/>
  <c r="K136" i="3"/>
  <c r="M136" i="3" s="1"/>
  <c r="AA135" i="3"/>
  <c r="K135" i="3"/>
  <c r="AA134" i="3"/>
  <c r="K134" i="3"/>
  <c r="AA133" i="3"/>
  <c r="K133" i="3"/>
  <c r="AA132" i="3"/>
  <c r="K132" i="3"/>
  <c r="AA131" i="3"/>
  <c r="K131" i="3"/>
  <c r="M131" i="3" s="1"/>
  <c r="K130" i="3"/>
  <c r="AA129" i="3"/>
  <c r="K129" i="3"/>
  <c r="AA128" i="3"/>
  <c r="K128" i="3"/>
  <c r="AA127" i="3"/>
  <c r="K127" i="3"/>
  <c r="M127" i="3" s="1"/>
  <c r="K126" i="3"/>
  <c r="K125" i="3"/>
  <c r="K124" i="3"/>
  <c r="AA123" i="3"/>
  <c r="K123" i="3"/>
  <c r="K122" i="3"/>
  <c r="AA121" i="3"/>
  <c r="K121" i="3"/>
  <c r="AA120" i="3"/>
  <c r="K120" i="3"/>
  <c r="AA119" i="3"/>
  <c r="K119" i="3"/>
  <c r="AA118" i="3"/>
  <c r="K118" i="3"/>
  <c r="AA117" i="3"/>
  <c r="K117" i="3"/>
  <c r="AA116" i="3"/>
  <c r="K116" i="3"/>
  <c r="AA115" i="3"/>
  <c r="K115" i="3"/>
  <c r="AA114" i="3"/>
  <c r="K114" i="3"/>
  <c r="AA113" i="3"/>
  <c r="K113" i="3"/>
  <c r="AA112" i="3"/>
  <c r="K112" i="3"/>
  <c r="AA111" i="3"/>
  <c r="K111" i="3"/>
  <c r="AA110" i="3"/>
  <c r="K110" i="3"/>
  <c r="AA109" i="3"/>
  <c r="K109" i="3"/>
  <c r="AA108" i="3"/>
  <c r="K108" i="3"/>
  <c r="AA107" i="3"/>
  <c r="K107" i="3"/>
  <c r="AA106" i="3"/>
  <c r="K106" i="3"/>
  <c r="AA105" i="3"/>
  <c r="K105" i="3"/>
  <c r="AA104" i="3"/>
  <c r="K104" i="3"/>
  <c r="AA103" i="3"/>
  <c r="K103" i="3"/>
  <c r="AA102" i="3"/>
  <c r="K102" i="3"/>
  <c r="AA101" i="3"/>
  <c r="K101" i="3"/>
  <c r="AA100" i="3"/>
  <c r="K100" i="3"/>
  <c r="AA99" i="3"/>
  <c r="K99" i="3"/>
  <c r="AA98" i="3"/>
  <c r="K98" i="3"/>
  <c r="AA97" i="3"/>
  <c r="K97" i="3"/>
  <c r="AA96" i="3"/>
  <c r="K96" i="3"/>
  <c r="AA95" i="3"/>
  <c r="K95" i="3"/>
  <c r="K94" i="3"/>
  <c r="AA93" i="3"/>
  <c r="K93" i="3"/>
  <c r="AA92" i="3"/>
  <c r="K92" i="3"/>
  <c r="AA91" i="3"/>
  <c r="K91" i="3"/>
  <c r="AA90" i="3"/>
  <c r="K90" i="3"/>
  <c r="AA89" i="3"/>
  <c r="K89" i="3"/>
  <c r="AA88" i="3"/>
  <c r="K88" i="3"/>
  <c r="AA87" i="3"/>
  <c r="K87" i="3"/>
  <c r="AA86" i="3"/>
  <c r="K86" i="3"/>
  <c r="AA85" i="3"/>
  <c r="K85" i="3"/>
  <c r="AA84" i="3"/>
  <c r="AA83" i="3"/>
  <c r="K83" i="3"/>
  <c r="AA82" i="3"/>
  <c r="K82" i="3"/>
  <c r="AA81" i="3"/>
  <c r="K81" i="3"/>
  <c r="AA80" i="3"/>
  <c r="K80" i="3"/>
  <c r="AA79" i="3"/>
  <c r="K79" i="3"/>
  <c r="AA78" i="3"/>
  <c r="K78" i="3"/>
  <c r="K77" i="3"/>
  <c r="AA76" i="3"/>
  <c r="K76" i="3"/>
  <c r="AA75" i="3"/>
  <c r="K75" i="3"/>
  <c r="AA74" i="3"/>
  <c r="K74" i="3"/>
  <c r="AA73" i="3"/>
  <c r="K73" i="3"/>
  <c r="AA72" i="3"/>
  <c r="K72" i="3"/>
  <c r="AA71" i="3"/>
  <c r="K71" i="3"/>
  <c r="AA70" i="3"/>
  <c r="K70" i="3"/>
  <c r="AA69" i="3"/>
  <c r="K69" i="3"/>
  <c r="AA68" i="3"/>
  <c r="K68" i="3"/>
  <c r="AA67" i="3"/>
  <c r="K67" i="3"/>
  <c r="AA66" i="3"/>
  <c r="K66" i="3"/>
  <c r="AA65" i="3"/>
  <c r="K65" i="3"/>
  <c r="AA64" i="3"/>
  <c r="K64" i="3"/>
  <c r="AA63" i="3"/>
  <c r="K63" i="3"/>
  <c r="AA62" i="3"/>
  <c r="K62" i="3"/>
  <c r="AD61" i="3"/>
  <c r="AA61" i="3" s="1"/>
  <c r="K61" i="3"/>
  <c r="M61" i="3" s="1"/>
  <c r="AA60" i="3"/>
  <c r="AA59" i="3"/>
  <c r="K59" i="3"/>
  <c r="AA58" i="3"/>
  <c r="K58" i="3"/>
  <c r="AA57" i="3"/>
  <c r="K57" i="3"/>
  <c r="AD56" i="3"/>
  <c r="AA56" i="3" s="1"/>
  <c r="K56" i="3"/>
  <c r="M56" i="3" s="1"/>
  <c r="AA55" i="3"/>
  <c r="K55" i="3"/>
  <c r="AA54" i="3"/>
  <c r="K54" i="3"/>
  <c r="AA53" i="3"/>
  <c r="K53" i="3"/>
  <c r="AA52" i="3"/>
  <c r="K52" i="3"/>
  <c r="AA51" i="3"/>
  <c r="K51" i="3"/>
  <c r="K50" i="3"/>
  <c r="K49" i="3"/>
  <c r="AA48" i="3"/>
  <c r="K48" i="3"/>
  <c r="AA47" i="3"/>
  <c r="K47" i="3"/>
  <c r="AA46" i="3"/>
  <c r="K46" i="3"/>
  <c r="U45" i="3"/>
  <c r="K45" i="3"/>
  <c r="AA44" i="3"/>
  <c r="K44" i="3"/>
  <c r="U43" i="3"/>
  <c r="K43" i="3"/>
  <c r="AA42" i="3"/>
  <c r="K42" i="3"/>
  <c r="U41" i="3"/>
  <c r="K41" i="3"/>
  <c r="U40" i="3"/>
  <c r="K40" i="3"/>
  <c r="AA39" i="3"/>
  <c r="K39" i="3"/>
  <c r="AA38" i="3"/>
  <c r="K38" i="3"/>
  <c r="U37" i="3"/>
  <c r="K37" i="3"/>
  <c r="U36" i="3"/>
  <c r="K36" i="3"/>
  <c r="AA35" i="3"/>
  <c r="K35" i="3"/>
  <c r="U34" i="3"/>
  <c r="K34" i="3"/>
  <c r="U33" i="3"/>
  <c r="K33" i="3"/>
  <c r="AA32" i="3"/>
  <c r="AA31" i="3"/>
  <c r="AA30" i="3"/>
  <c r="U29" i="3"/>
  <c r="K29" i="3"/>
  <c r="U28" i="3"/>
  <c r="K28" i="3"/>
  <c r="AA27" i="3"/>
  <c r="K27" i="3"/>
  <c r="AA26" i="3"/>
  <c r="K26" i="3"/>
  <c r="AA25" i="3"/>
  <c r="K25" i="3"/>
  <c r="U24" i="3"/>
  <c r="K24" i="3"/>
  <c r="AA23" i="3"/>
  <c r="U23" i="3" s="1"/>
  <c r="AA22" i="3"/>
  <c r="U22" i="3" s="1"/>
  <c r="K22" i="3"/>
  <c r="M22" i="3" s="1"/>
  <c r="AA21" i="3"/>
  <c r="K21" i="3"/>
  <c r="M21" i="3" s="1"/>
  <c r="U20" i="3"/>
  <c r="K20" i="3"/>
  <c r="M20" i="3" s="1"/>
  <c r="U19" i="3"/>
  <c r="K19" i="3"/>
  <c r="M19" i="3" s="1"/>
  <c r="K18" i="3"/>
  <c r="M18" i="3" s="1"/>
  <c r="U17" i="3"/>
  <c r="K17" i="3"/>
  <c r="U15" i="3"/>
  <c r="K15" i="3"/>
  <c r="M15" i="3" s="1"/>
  <c r="U12" i="3"/>
  <c r="U11" i="3"/>
  <c r="K11" i="3"/>
  <c r="M11" i="3" s="1"/>
  <c r="U8" i="3"/>
  <c r="K8" i="3"/>
  <c r="M8" i="3" s="1"/>
  <c r="Y24" i="3" l="1"/>
  <c r="V24" i="3"/>
  <c r="W24" i="3" s="1"/>
  <c r="Y33" i="3"/>
  <c r="V33" i="3"/>
  <c r="W33" i="3" s="1"/>
  <c r="Y37" i="3"/>
  <c r="V37" i="3"/>
  <c r="W37" i="3" s="1"/>
  <c r="Y41" i="3"/>
  <c r="V41" i="3"/>
  <c r="W41" i="3" s="1"/>
  <c r="Y43" i="3"/>
  <c r="V43" i="3"/>
  <c r="W43" i="3" s="1"/>
  <c r="Y45" i="3"/>
  <c r="V45" i="3"/>
  <c r="W45" i="3" s="1"/>
  <c r="V22" i="3"/>
  <c r="W22" i="3" s="1"/>
  <c r="V20" i="3"/>
  <c r="W20" i="3" s="1"/>
  <c r="Y8" i="3"/>
  <c r="V8" i="3"/>
  <c r="W8" i="3" s="1"/>
  <c r="Y11" i="3"/>
  <c r="V11" i="3"/>
  <c r="W11" i="3" s="1"/>
  <c r="Y28" i="3"/>
  <c r="V28" i="3"/>
  <c r="W28" i="3" s="1"/>
  <c r="Y17" i="3"/>
  <c r="V17" i="3"/>
  <c r="W17" i="3" s="1"/>
  <c r="Y34" i="3"/>
  <c r="V34" i="3"/>
  <c r="W34" i="3" s="1"/>
  <c r="Y36" i="3"/>
  <c r="V36" i="3"/>
  <c r="W36" i="3" s="1"/>
  <c r="Y40" i="3"/>
  <c r="V40" i="3"/>
  <c r="W40" i="3" s="1"/>
  <c r="Y23" i="3"/>
  <c r="V23" i="3"/>
  <c r="W23" i="3" s="1"/>
  <c r="Y29" i="3"/>
  <c r="V29" i="3"/>
  <c r="W29" i="3" s="1"/>
  <c r="V19" i="3"/>
  <c r="W19" i="3" s="1"/>
  <c r="Y12" i="3"/>
  <c r="V12" i="3"/>
  <c r="W12" i="3" s="1"/>
  <c r="Y15" i="3"/>
  <c r="V15" i="3"/>
  <c r="W15" i="3" s="1"/>
  <c r="M33" i="3"/>
  <c r="M35" i="3"/>
  <c r="M37" i="3"/>
  <c r="M39" i="3"/>
  <c r="M41" i="3"/>
  <c r="L43" i="3"/>
  <c r="M43" i="3"/>
  <c r="L45" i="3"/>
  <c r="M45" i="3"/>
  <c r="L47" i="3"/>
  <c r="M47" i="3"/>
  <c r="L77" i="3"/>
  <c r="M77" i="3"/>
  <c r="L126" i="3"/>
  <c r="M126" i="3"/>
  <c r="M124" i="3"/>
  <c r="L133" i="3"/>
  <c r="M133" i="3"/>
  <c r="M135" i="3"/>
  <c r="L63" i="3"/>
  <c r="M63" i="3"/>
  <c r="L65" i="3"/>
  <c r="M65" i="3"/>
  <c r="M67" i="3"/>
  <c r="L69" i="3"/>
  <c r="M69" i="3"/>
  <c r="L71" i="3"/>
  <c r="M71" i="3"/>
  <c r="M73" i="3"/>
  <c r="M75" i="3"/>
  <c r="M122" i="3"/>
  <c r="L51" i="3"/>
  <c r="M51" i="3"/>
  <c r="M53" i="3"/>
  <c r="L55" i="3"/>
  <c r="M55" i="3"/>
  <c r="M57" i="3"/>
  <c r="M59" i="3"/>
  <c r="L96" i="3"/>
  <c r="M96" i="3"/>
  <c r="M98" i="3"/>
  <c r="L100" i="3"/>
  <c r="M100" i="3"/>
  <c r="M102" i="3"/>
  <c r="M104" i="3"/>
  <c r="M106" i="3"/>
  <c r="L108" i="3"/>
  <c r="M108" i="3"/>
  <c r="L110" i="3"/>
  <c r="M110" i="3"/>
  <c r="L112" i="3"/>
  <c r="M112" i="3"/>
  <c r="L114" i="3"/>
  <c r="M114" i="3"/>
  <c r="M116" i="3"/>
  <c r="M118" i="3"/>
  <c r="L120" i="3"/>
  <c r="M120" i="3"/>
  <c r="M25" i="3"/>
  <c r="L27" i="3"/>
  <c r="M27" i="3"/>
  <c r="L29" i="3"/>
  <c r="M29" i="3"/>
  <c r="M78" i="3"/>
  <c r="L80" i="3"/>
  <c r="M80" i="3"/>
  <c r="M82" i="3"/>
  <c r="L86" i="3"/>
  <c r="M86" i="3"/>
  <c r="M88" i="3"/>
  <c r="M90" i="3"/>
  <c r="L92" i="3"/>
  <c r="M92" i="3"/>
  <c r="M94" i="3"/>
  <c r="M129" i="3"/>
  <c r="M34" i="3"/>
  <c r="M36" i="3"/>
  <c r="M38" i="3"/>
  <c r="M40" i="3"/>
  <c r="L42" i="3"/>
  <c r="M42" i="3"/>
  <c r="L44" i="3"/>
  <c r="M44" i="3"/>
  <c r="M46" i="3"/>
  <c r="M48" i="3"/>
  <c r="M125" i="3"/>
  <c r="M123" i="3"/>
  <c r="L132" i="3"/>
  <c r="M132" i="3"/>
  <c r="L134" i="3"/>
  <c r="M134" i="3"/>
  <c r="M17" i="3"/>
  <c r="L49" i="3"/>
  <c r="M49" i="3"/>
  <c r="L62" i="3"/>
  <c r="M62" i="3"/>
  <c r="M64" i="3"/>
  <c r="L66" i="3"/>
  <c r="M66" i="3"/>
  <c r="L68" i="3"/>
  <c r="M68" i="3"/>
  <c r="M70" i="3"/>
  <c r="M72" i="3"/>
  <c r="L74" i="3"/>
  <c r="M74" i="3"/>
  <c r="M76" i="3"/>
  <c r="M52" i="3"/>
  <c r="L54" i="3"/>
  <c r="M54" i="3"/>
  <c r="M58" i="3"/>
  <c r="M95" i="3"/>
  <c r="M97" i="3"/>
  <c r="L99" i="3"/>
  <c r="M99" i="3"/>
  <c r="M101" i="3"/>
  <c r="M103" i="3"/>
  <c r="L105" i="3"/>
  <c r="M105" i="3"/>
  <c r="M107" i="3"/>
  <c r="M109" i="3"/>
  <c r="L111" i="3"/>
  <c r="M111" i="3"/>
  <c r="L113" i="3"/>
  <c r="M113" i="3"/>
  <c r="L115" i="3"/>
  <c r="M115" i="3"/>
  <c r="M117" i="3"/>
  <c r="M119" i="3"/>
  <c r="M121" i="3"/>
  <c r="M24" i="3"/>
  <c r="M26" i="3"/>
  <c r="L28" i="3"/>
  <c r="M28" i="3"/>
  <c r="L50" i="3"/>
  <c r="M50" i="3"/>
  <c r="M79" i="3"/>
  <c r="M81" i="3"/>
  <c r="M83" i="3"/>
  <c r="M85" i="3"/>
  <c r="L87" i="3"/>
  <c r="M87" i="3"/>
  <c r="M89" i="3"/>
  <c r="M91" i="3"/>
  <c r="M93" i="3"/>
  <c r="M128" i="3"/>
  <c r="M130" i="3"/>
  <c r="K144" i="3"/>
  <c r="K145" i="3"/>
  <c r="K146" i="3"/>
  <c r="L136" i="3"/>
  <c r="K148" i="3"/>
  <c r="L131" i="3"/>
  <c r="L11" i="3"/>
  <c r="U132" i="3"/>
  <c r="AE132" i="3"/>
  <c r="AF132" i="3" s="1"/>
  <c r="U27" i="3"/>
  <c r="AE27" i="3"/>
  <c r="AF27" i="3" s="1"/>
  <c r="U21" i="3"/>
  <c r="AE21" i="3"/>
  <c r="AF21" i="3" s="1"/>
  <c r="U61" i="3"/>
  <c r="AE61" i="3"/>
  <c r="AF61" i="3" s="1"/>
  <c r="U63" i="3"/>
  <c r="AE63" i="3"/>
  <c r="AF63" i="3" s="1"/>
  <c r="U65" i="3"/>
  <c r="AE65" i="3"/>
  <c r="AF65" i="3" s="1"/>
  <c r="U67" i="3"/>
  <c r="AE67" i="3"/>
  <c r="AF67" i="3" s="1"/>
  <c r="U69" i="3"/>
  <c r="AE69" i="3"/>
  <c r="AF69" i="3" s="1"/>
  <c r="U71" i="3"/>
  <c r="AE71" i="3"/>
  <c r="AF71" i="3" s="1"/>
  <c r="U73" i="3"/>
  <c r="AE73" i="3"/>
  <c r="AF73" i="3" s="1"/>
  <c r="U75" i="3"/>
  <c r="AE75" i="3"/>
  <c r="AF75" i="3" s="1"/>
  <c r="U126" i="3"/>
  <c r="AE126" i="3"/>
  <c r="AF126" i="3" s="1"/>
  <c r="U32" i="3"/>
  <c r="AF32" i="3"/>
  <c r="U38" i="3"/>
  <c r="AE38" i="3"/>
  <c r="AF38" i="3" s="1"/>
  <c r="U42" i="3"/>
  <c r="AE42" i="3"/>
  <c r="AF42" i="3" s="1"/>
  <c r="U44" i="3"/>
  <c r="AE44" i="3"/>
  <c r="AF44" i="3" s="1"/>
  <c r="U46" i="3"/>
  <c r="AE46" i="3"/>
  <c r="AF46" i="3" s="1"/>
  <c r="U48" i="3"/>
  <c r="AE48" i="3"/>
  <c r="AF48" i="3" s="1"/>
  <c r="U51" i="3"/>
  <c r="AE51" i="3"/>
  <c r="AF51" i="3" s="1"/>
  <c r="U53" i="3"/>
  <c r="AE53" i="3"/>
  <c r="AF53" i="3" s="1"/>
  <c r="U55" i="3"/>
  <c r="AE55" i="3"/>
  <c r="AF55" i="3" s="1"/>
  <c r="U57" i="3"/>
  <c r="U59" i="3"/>
  <c r="AE59" i="3"/>
  <c r="AF59" i="3" s="1"/>
  <c r="U78" i="3"/>
  <c r="AE78" i="3"/>
  <c r="AF78" i="3" s="1"/>
  <c r="U80" i="3"/>
  <c r="AE80" i="3"/>
  <c r="AF80" i="3" s="1"/>
  <c r="U82" i="3"/>
  <c r="AE82" i="3"/>
  <c r="AF82" i="3" s="1"/>
  <c r="U84" i="3"/>
  <c r="AE84" i="3"/>
  <c r="AF84" i="3" s="1"/>
  <c r="U86" i="3"/>
  <c r="AE86" i="3"/>
  <c r="AF86" i="3" s="1"/>
  <c r="U88" i="3"/>
  <c r="AE88" i="3"/>
  <c r="AF88" i="3" s="1"/>
  <c r="U90" i="3"/>
  <c r="AE90" i="3"/>
  <c r="AF90" i="3" s="1"/>
  <c r="U92" i="3"/>
  <c r="AE92" i="3"/>
  <c r="AF92" i="3" s="1"/>
  <c r="U96" i="3"/>
  <c r="AE96" i="3"/>
  <c r="AF96" i="3" s="1"/>
  <c r="U98" i="3"/>
  <c r="AE98" i="3"/>
  <c r="AF98" i="3" s="1"/>
  <c r="U100" i="3"/>
  <c r="AE100" i="3"/>
  <c r="AF100" i="3" s="1"/>
  <c r="U102" i="3"/>
  <c r="AE102" i="3"/>
  <c r="AF102" i="3" s="1"/>
  <c r="U104" i="3"/>
  <c r="AE104" i="3"/>
  <c r="AF104" i="3" s="1"/>
  <c r="U106" i="3"/>
  <c r="AE106" i="3"/>
  <c r="AF106" i="3" s="1"/>
  <c r="U108" i="3"/>
  <c r="AF108" i="3"/>
  <c r="U110" i="3"/>
  <c r="AF110" i="3"/>
  <c r="U112" i="3"/>
  <c r="AE112" i="3"/>
  <c r="AF112" i="3" s="1"/>
  <c r="U116" i="3"/>
  <c r="AE116" i="3"/>
  <c r="AF116" i="3" s="1"/>
  <c r="U118" i="3"/>
  <c r="AE118" i="3"/>
  <c r="AF118" i="3" s="1"/>
  <c r="U120" i="3"/>
  <c r="AE120" i="3"/>
  <c r="AF120" i="3" s="1"/>
  <c r="U136" i="3"/>
  <c r="AE136" i="3"/>
  <c r="AF136" i="3" s="1"/>
  <c r="U30" i="3"/>
  <c r="AE30" i="3"/>
  <c r="AF30" i="3" s="1"/>
  <c r="U25" i="3"/>
  <c r="AE25" i="3"/>
  <c r="AF25" i="3" s="1"/>
  <c r="U131" i="3"/>
  <c r="AE131" i="3"/>
  <c r="AF131" i="3" s="1"/>
  <c r="U133" i="3"/>
  <c r="AE133" i="3"/>
  <c r="AF133" i="3" s="1"/>
  <c r="U135" i="3"/>
  <c r="U137" i="3"/>
  <c r="AE137" i="3"/>
  <c r="AF137" i="3" s="1"/>
  <c r="U134" i="3"/>
  <c r="AE134" i="3"/>
  <c r="AF134" i="3" s="1"/>
  <c r="U26" i="3"/>
  <c r="AE26" i="3"/>
  <c r="AF26" i="3" s="1"/>
  <c r="AE23" i="3"/>
  <c r="AF23" i="3" s="1"/>
  <c r="U60" i="3"/>
  <c r="AE60" i="3"/>
  <c r="AF60" i="3" s="1"/>
  <c r="U62" i="3"/>
  <c r="AE62" i="3"/>
  <c r="AF62" i="3" s="1"/>
  <c r="U64" i="3"/>
  <c r="AE64" i="3"/>
  <c r="AF64" i="3" s="1"/>
  <c r="U66" i="3"/>
  <c r="AE66" i="3"/>
  <c r="AF66" i="3" s="1"/>
  <c r="U68" i="3"/>
  <c r="AE68" i="3"/>
  <c r="AF68" i="3" s="1"/>
  <c r="U70" i="3"/>
  <c r="AE70" i="3"/>
  <c r="AF70" i="3" s="1"/>
  <c r="U72" i="3"/>
  <c r="AE72" i="3"/>
  <c r="AF72" i="3" s="1"/>
  <c r="U74" i="3"/>
  <c r="AE74" i="3"/>
  <c r="AF74" i="3" s="1"/>
  <c r="U76" i="3"/>
  <c r="AE76" i="3"/>
  <c r="AF76" i="3" s="1"/>
  <c r="U127" i="3"/>
  <c r="AE127" i="3"/>
  <c r="AF127" i="3" s="1"/>
  <c r="U31" i="3"/>
  <c r="AE31" i="3"/>
  <c r="AF31" i="3" s="1"/>
  <c r="U35" i="3"/>
  <c r="AE35" i="3"/>
  <c r="AF35" i="3" s="1"/>
  <c r="U39" i="3"/>
  <c r="AE39" i="3"/>
  <c r="AF39" i="3" s="1"/>
  <c r="U47" i="3"/>
  <c r="AE47" i="3"/>
  <c r="AF47" i="3" s="1"/>
  <c r="U52" i="3"/>
  <c r="AE52" i="3"/>
  <c r="AF52" i="3" s="1"/>
  <c r="U54" i="3"/>
  <c r="AE54" i="3"/>
  <c r="AF54" i="3" s="1"/>
  <c r="U56" i="3"/>
  <c r="AE56" i="3"/>
  <c r="AF56" i="3" s="1"/>
  <c r="U58" i="3"/>
  <c r="AE58" i="3"/>
  <c r="AF58" i="3" s="1"/>
  <c r="U79" i="3"/>
  <c r="AE79" i="3"/>
  <c r="AF79" i="3" s="1"/>
  <c r="U81" i="3"/>
  <c r="AE81" i="3"/>
  <c r="AF81" i="3" s="1"/>
  <c r="U83" i="3"/>
  <c r="AE83" i="3"/>
  <c r="AF83" i="3" s="1"/>
  <c r="U85" i="3"/>
  <c r="AE85" i="3"/>
  <c r="AF85" i="3" s="1"/>
  <c r="U87" i="3"/>
  <c r="AE87" i="3"/>
  <c r="AF87" i="3" s="1"/>
  <c r="U89" i="3"/>
  <c r="AE89" i="3"/>
  <c r="AF89" i="3" s="1"/>
  <c r="U91" i="3"/>
  <c r="AE91" i="3"/>
  <c r="AF91" i="3" s="1"/>
  <c r="U93" i="3"/>
  <c r="AE93" i="3"/>
  <c r="AF93" i="3" s="1"/>
  <c r="U95" i="3"/>
  <c r="AE95" i="3"/>
  <c r="AF95" i="3" s="1"/>
  <c r="U97" i="3"/>
  <c r="AE97" i="3"/>
  <c r="AF97" i="3" s="1"/>
  <c r="U99" i="3"/>
  <c r="AE99" i="3"/>
  <c r="AF99" i="3" s="1"/>
  <c r="U101" i="3"/>
  <c r="AE101" i="3"/>
  <c r="AF101" i="3" s="1"/>
  <c r="U103" i="3"/>
  <c r="AE103" i="3"/>
  <c r="AF103" i="3" s="1"/>
  <c r="U105" i="3"/>
  <c r="AE105" i="3"/>
  <c r="AF105" i="3" s="1"/>
  <c r="U107" i="3"/>
  <c r="AE107" i="3"/>
  <c r="AF107" i="3" s="1"/>
  <c r="U109" i="3"/>
  <c r="AE109" i="3"/>
  <c r="AF109" i="3" s="1"/>
  <c r="U115" i="3"/>
  <c r="AE115" i="3"/>
  <c r="AF115" i="3" s="1"/>
  <c r="U117" i="3"/>
  <c r="AE117" i="3"/>
  <c r="AF117" i="3" s="1"/>
  <c r="U119" i="3"/>
  <c r="AE119" i="3"/>
  <c r="AF119" i="3" s="1"/>
  <c r="U121" i="3"/>
  <c r="AE121" i="3"/>
  <c r="AF121" i="3" s="1"/>
  <c r="L8" i="3"/>
  <c r="L52" i="3"/>
  <c r="L70" i="3"/>
  <c r="L53" i="3"/>
  <c r="L88" i="3"/>
  <c r="L38" i="3"/>
  <c r="L83" i="3"/>
  <c r="L78" i="3"/>
  <c r="L37" i="3"/>
  <c r="L109" i="3"/>
  <c r="L116" i="3"/>
  <c r="L125" i="3"/>
  <c r="L130" i="3"/>
  <c r="L48" i="3"/>
  <c r="L76" i="3"/>
  <c r="L85" i="3"/>
  <c r="L118" i="3"/>
  <c r="L59" i="3"/>
  <c r="L73" i="3"/>
  <c r="L90" i="3"/>
  <c r="L98" i="3"/>
  <c r="L101" i="3"/>
  <c r="L36" i="3"/>
  <c r="L39" i="3"/>
  <c r="L67" i="3"/>
  <c r="L124" i="3"/>
  <c r="L64" i="3"/>
  <c r="L103" i="3"/>
  <c r="L75" i="3"/>
  <c r="L97" i="3"/>
  <c r="L12" i="3"/>
  <c r="L46" i="3"/>
  <c r="L79" i="3"/>
  <c r="L84" i="3"/>
  <c r="L26" i="3"/>
  <c r="L58" i="3"/>
  <c r="L123" i="3"/>
  <c r="L15" i="3"/>
  <c r="L33" i="3"/>
  <c r="L34" i="3"/>
  <c r="L35" i="3"/>
  <c r="L57" i="3"/>
  <c r="L89" i="3"/>
  <c r="L102" i="3"/>
  <c r="L117" i="3"/>
  <c r="L127" i="3"/>
  <c r="L24" i="3"/>
  <c r="L25" i="3"/>
  <c r="L128" i="3"/>
  <c r="L129" i="3"/>
  <c r="L91" i="3"/>
  <c r="L104" i="3"/>
  <c r="L119" i="3"/>
  <c r="L40" i="3"/>
  <c r="L41" i="3"/>
  <c r="L72" i="3"/>
  <c r="L81" i="3"/>
  <c r="L93" i="3"/>
  <c r="L106" i="3"/>
  <c r="L121" i="3"/>
  <c r="L122" i="3"/>
  <c r="L82" i="3"/>
  <c r="L94" i="3"/>
  <c r="L95" i="3"/>
  <c r="L107" i="3"/>
  <c r="L135" i="3"/>
  <c r="Y76" i="3" l="1"/>
  <c r="V76" i="3"/>
  <c r="W76" i="3" s="1"/>
  <c r="Y64" i="3"/>
  <c r="V64" i="3"/>
  <c r="W64" i="3" s="1"/>
  <c r="V137" i="3"/>
  <c r="W137" i="3" s="1"/>
  <c r="V82" i="3"/>
  <c r="W82" i="3" s="1"/>
  <c r="V121" i="3"/>
  <c r="W121" i="3" s="1"/>
  <c r="V105" i="3"/>
  <c r="W105" i="3" s="1"/>
  <c r="V93" i="3"/>
  <c r="W93" i="3" s="1"/>
  <c r="V81" i="3"/>
  <c r="W81" i="3" s="1"/>
  <c r="V47" i="3"/>
  <c r="W47" i="3" s="1"/>
  <c r="V135" i="3"/>
  <c r="W135" i="3" s="1"/>
  <c r="V120" i="3"/>
  <c r="W120" i="3" s="1"/>
  <c r="Y106" i="3"/>
  <c r="V106" i="3"/>
  <c r="W106" i="3" s="1"/>
  <c r="V51" i="3"/>
  <c r="W51" i="3" s="1"/>
  <c r="V32" i="3"/>
  <c r="W32" i="3" s="1"/>
  <c r="V67" i="3"/>
  <c r="W67" i="3" s="1"/>
  <c r="Y132" i="3"/>
  <c r="V132" i="3"/>
  <c r="W132" i="3" s="1"/>
  <c r="V74" i="3"/>
  <c r="W74" i="3" s="1"/>
  <c r="Y62" i="3"/>
  <c r="V62" i="3"/>
  <c r="W62" i="3" s="1"/>
  <c r="Y92" i="3"/>
  <c r="V92" i="3"/>
  <c r="W92" i="3" s="1"/>
  <c r="Y80" i="3"/>
  <c r="V80" i="3"/>
  <c r="W80" i="3" s="1"/>
  <c r="V119" i="3"/>
  <c r="W119" i="3" s="1"/>
  <c r="Y103" i="3"/>
  <c r="V103" i="3"/>
  <c r="W103" i="3" s="1"/>
  <c r="Y91" i="3"/>
  <c r="V91" i="3"/>
  <c r="W91" i="3" s="1"/>
  <c r="Y79" i="3"/>
  <c r="V79" i="3"/>
  <c r="W79" i="3" s="1"/>
  <c r="Y39" i="3"/>
  <c r="V39" i="3"/>
  <c r="W39" i="3" s="1"/>
  <c r="V133" i="3"/>
  <c r="W133" i="3" s="1"/>
  <c r="Y118" i="3"/>
  <c r="V118" i="3"/>
  <c r="W118" i="3" s="1"/>
  <c r="Y104" i="3"/>
  <c r="V104" i="3"/>
  <c r="W104" i="3" s="1"/>
  <c r="Y48" i="3"/>
  <c r="V48" i="3"/>
  <c r="W48" i="3" s="1"/>
  <c r="Y126" i="3"/>
  <c r="V126" i="3"/>
  <c r="W126" i="3" s="1"/>
  <c r="V65" i="3"/>
  <c r="W65" i="3" s="1"/>
  <c r="V72" i="3"/>
  <c r="W72" i="3" s="1"/>
  <c r="V60" i="3"/>
  <c r="W60" i="3" s="1"/>
  <c r="Y90" i="3"/>
  <c r="V90" i="3"/>
  <c r="W90" i="3" s="1"/>
  <c r="Y78" i="3"/>
  <c r="V78" i="3"/>
  <c r="W78" i="3" s="1"/>
  <c r="V117" i="3"/>
  <c r="W117" i="3" s="1"/>
  <c r="V101" i="3"/>
  <c r="W101" i="3" s="1"/>
  <c r="Y89" i="3"/>
  <c r="V89" i="3"/>
  <c r="W89" i="3" s="1"/>
  <c r="Y58" i="3"/>
  <c r="V58" i="3"/>
  <c r="W58" i="3" s="1"/>
  <c r="Y35" i="3"/>
  <c r="V35" i="3"/>
  <c r="W35" i="3" s="1"/>
  <c r="Y131" i="3"/>
  <c r="V131" i="3"/>
  <c r="W131" i="3" s="1"/>
  <c r="V116" i="3"/>
  <c r="W116" i="3" s="1"/>
  <c r="Y102" i="3"/>
  <c r="V102" i="3"/>
  <c r="W102" i="3" s="1"/>
  <c r="V46" i="3"/>
  <c r="W46" i="3" s="1"/>
  <c r="Y75" i="3"/>
  <c r="V75" i="3"/>
  <c r="W75" i="3" s="1"/>
  <c r="Y63" i="3"/>
  <c r="V63" i="3"/>
  <c r="W63" i="3" s="1"/>
  <c r="Y70" i="3"/>
  <c r="V70" i="3"/>
  <c r="W70" i="3" s="1"/>
  <c r="V88" i="3"/>
  <c r="W88" i="3" s="1"/>
  <c r="V59" i="3"/>
  <c r="W59" i="3" s="1"/>
  <c r="V115" i="3"/>
  <c r="W115" i="3" s="1"/>
  <c r="Y99" i="3"/>
  <c r="V99" i="3"/>
  <c r="W99" i="3" s="1"/>
  <c r="Y87" i="3"/>
  <c r="V87" i="3"/>
  <c r="W87" i="3" s="1"/>
  <c r="Y56" i="3"/>
  <c r="V56" i="3"/>
  <c r="W56" i="3" s="1"/>
  <c r="Y31" i="3"/>
  <c r="V31" i="3"/>
  <c r="W31" i="3" s="1"/>
  <c r="Y25" i="3"/>
  <c r="V25" i="3"/>
  <c r="W25" i="3" s="1"/>
  <c r="V112" i="3"/>
  <c r="W112" i="3" s="1"/>
  <c r="V100" i="3"/>
  <c r="W100" i="3" s="1"/>
  <c r="V57" i="3"/>
  <c r="W57" i="3" s="1"/>
  <c r="Y44" i="3"/>
  <c r="V44" i="3"/>
  <c r="W44" i="3" s="1"/>
  <c r="V73" i="3"/>
  <c r="W73" i="3" s="1"/>
  <c r="Y61" i="3"/>
  <c r="V61" i="3"/>
  <c r="W61" i="3" s="1"/>
  <c r="Y68" i="3"/>
  <c r="V68" i="3"/>
  <c r="W68" i="3" s="1"/>
  <c r="Y26" i="3"/>
  <c r="V26" i="3"/>
  <c r="W26" i="3" s="1"/>
  <c r="V86" i="3"/>
  <c r="W86" i="3" s="1"/>
  <c r="Y109" i="3"/>
  <c r="V109" i="3"/>
  <c r="W109" i="3" s="1"/>
  <c r="Y97" i="3"/>
  <c r="V97" i="3"/>
  <c r="W97" i="3" s="1"/>
  <c r="V85" i="3"/>
  <c r="W85" i="3" s="1"/>
  <c r="Y54" i="3"/>
  <c r="V54" i="3"/>
  <c r="W54" i="3" s="1"/>
  <c r="V30" i="3"/>
  <c r="W30" i="3" s="1"/>
  <c r="V110" i="3"/>
  <c r="W110" i="3" s="1"/>
  <c r="Y98" i="3"/>
  <c r="V98" i="3"/>
  <c r="W98" i="3" s="1"/>
  <c r="Y55" i="3"/>
  <c r="V55" i="3"/>
  <c r="W55" i="3" s="1"/>
  <c r="V42" i="3"/>
  <c r="W42" i="3" s="1"/>
  <c r="V71" i="3"/>
  <c r="W71" i="3" s="1"/>
  <c r="Y21" i="3"/>
  <c r="V21" i="3"/>
  <c r="W21" i="3" s="1"/>
  <c r="V127" i="3"/>
  <c r="W127" i="3" s="1"/>
  <c r="Y66" i="3"/>
  <c r="V66" i="3"/>
  <c r="W66" i="3" s="1"/>
  <c r="V134" i="3"/>
  <c r="W134" i="3" s="1"/>
  <c r="Y84" i="3"/>
  <c r="V84" i="3"/>
  <c r="W84" i="3" s="1"/>
  <c r="V107" i="3"/>
  <c r="W107" i="3" s="1"/>
  <c r="V95" i="3"/>
  <c r="W95" i="3" s="1"/>
  <c r="V83" i="3"/>
  <c r="W83" i="3" s="1"/>
  <c r="V52" i="3"/>
  <c r="W52" i="3" s="1"/>
  <c r="V136" i="3"/>
  <c r="W136" i="3" s="1"/>
  <c r="V108" i="3"/>
  <c r="W108" i="3" s="1"/>
  <c r="V96" i="3"/>
  <c r="W96" i="3" s="1"/>
  <c r="Y53" i="3"/>
  <c r="V53" i="3"/>
  <c r="W53" i="3" s="1"/>
  <c r="Y38" i="3"/>
  <c r="V38" i="3"/>
  <c r="W38" i="3" s="1"/>
  <c r="Y69" i="3"/>
  <c r="V69" i="3"/>
  <c r="W69" i="3" s="1"/>
  <c r="V27" i="3"/>
  <c r="W27" i="3" s="1"/>
  <c r="Y86" i="3"/>
  <c r="Y85" i="3"/>
  <c r="Y30" i="3"/>
  <c r="Y42" i="3"/>
  <c r="Y71" i="3"/>
  <c r="Y127" i="3"/>
  <c r="Y134" i="3"/>
  <c r="Y115" i="3"/>
  <c r="Y73" i="3"/>
  <c r="Y107" i="3"/>
  <c r="Y95" i="3"/>
  <c r="Y83" i="3"/>
  <c r="Y52" i="3"/>
  <c r="Y136" i="3"/>
  <c r="Y96" i="3"/>
  <c r="Y27" i="3"/>
  <c r="Y137" i="3"/>
  <c r="Y82" i="3"/>
  <c r="Y74" i="3"/>
  <c r="Y105" i="3"/>
  <c r="Y47" i="3"/>
  <c r="Y119" i="3"/>
  <c r="Y133" i="3"/>
  <c r="Y65" i="3"/>
  <c r="Y121" i="3"/>
  <c r="Y93" i="3"/>
  <c r="Y120" i="3"/>
  <c r="Y51" i="3"/>
  <c r="Y72" i="3"/>
  <c r="Y60" i="3"/>
  <c r="Y67" i="3"/>
  <c r="Y117" i="3"/>
  <c r="Y101" i="3"/>
  <c r="Y116" i="3"/>
  <c r="Y46" i="3"/>
  <c r="Y81" i="3"/>
  <c r="Y88" i="3"/>
  <c r="Y59" i="3"/>
  <c r="Y112" i="3"/>
  <c r="Y100" i="3"/>
  <c r="L138" i="3"/>
</calcChain>
</file>

<file path=xl/sharedStrings.xml><?xml version="1.0" encoding="utf-8"?>
<sst xmlns="http://schemas.openxmlformats.org/spreadsheetml/2006/main" count="17491" uniqueCount="3788">
  <si>
    <t>Дата извещения</t>
  </si>
  <si>
    <t>Номер реестровой записи контракта</t>
  </si>
  <si>
    <t>Дата заключения контракта</t>
  </si>
  <si>
    <t>№ Контракта</t>
  </si>
  <si>
    <t>Поставщик</t>
  </si>
  <si>
    <t>Ссылка на ЕИС</t>
  </si>
  <si>
    <t>МНН закупаемого лекарственного препарата</t>
  </si>
  <si>
    <t>Цена за ед. по ТЗ</t>
  </si>
  <si>
    <t>Доля ЛП отечественного призводства, %</t>
  </si>
  <si>
    <t>Доля ЛП иностранного призводства, %</t>
  </si>
  <si>
    <t>Эмицизумаб, 
раствор для подкожного введения, 150 мг/мл, 0,4 мл</t>
  </si>
  <si>
    <t>I</t>
  </si>
  <si>
    <t>II</t>
  </si>
  <si>
    <t>III</t>
  </si>
  <si>
    <t>Основание для заключения
Номер извещения/ распоряжение/ ст. № 44-ФЗ</t>
  </si>
  <si>
    <t>цена по контракту</t>
  </si>
  <si>
    <t>цена с учетом ДС к контракту</t>
  </si>
  <si>
    <t>Страна происхождения</t>
  </si>
  <si>
    <t>Торговое наименование</t>
  </si>
  <si>
    <t>единица измерения</t>
  </si>
  <si>
    <t>общеее Количество</t>
  </si>
  <si>
    <t>Срок поставки согласно ГК</t>
  </si>
  <si>
    <t>Россия</t>
  </si>
  <si>
    <t>МЕ</t>
  </si>
  <si>
    <t>Швеция</t>
  </si>
  <si>
    <t>Нувик</t>
  </si>
  <si>
    <t>мл</t>
  </si>
  <si>
    <t>таблетка</t>
  </si>
  <si>
    <t>ЕД</t>
  </si>
  <si>
    <t>0873400003921000074</t>
  </si>
  <si>
    <t>0873400003921000075</t>
  </si>
  <si>
    <t>Долутегравир, таблетки, 
покрытые пленочной оболочкой, 50 мг</t>
  </si>
  <si>
    <t>Ралтегравир, таблетки,
 покрытые пленочной оболочкой, 400 мг</t>
  </si>
  <si>
    <t>Германия</t>
  </si>
  <si>
    <t>шт</t>
  </si>
  <si>
    <t>Исентресс®</t>
  </si>
  <si>
    <t>Швейцария</t>
  </si>
  <si>
    <t>Ирландия</t>
  </si>
  <si>
    <t>1512 вич</t>
  </si>
  <si>
    <t>0873400003921000168</t>
  </si>
  <si>
    <t>0873400003921000169</t>
  </si>
  <si>
    <t>30 355 643,00</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</si>
  <si>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</si>
  <si>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шт.</t>
  </si>
  <si>
    <t xml:space="preserve">Нарлапревир, таблетки покрытые пленочной оболочкой, 100 мг </t>
  </si>
  <si>
    <t>Окрелизумаб, концентрат для приготовления раствора для инфузий, 30 мг/мл</t>
  </si>
  <si>
    <t>0873400003921000074-0001</t>
  </si>
  <si>
    <t>0873400003921000075-0001</t>
  </si>
  <si>
    <t>таблетки покрытые пленочной оболочкой, 400 мг (флакон) 60 х 1 (пачка картонная)</t>
  </si>
  <si>
    <t>таблетки, покрытые пленочной оболочкой, 
50 мг (флакон) 30 х 1 (пачка картонная)</t>
  </si>
  <si>
    <t>Тивикай®</t>
  </si>
  <si>
    <t>мг</t>
  </si>
  <si>
    <t>Нормативно-правовой акт, в рамках которого осуществляется централизованная закупка лекарственных препаратов</t>
  </si>
  <si>
    <t>1970515020221000096</t>
  </si>
  <si>
    <t>https://zakupki.gov.ru/epz/contract/contractCard/common-info.html?reestrNumber=1970515020221000096</t>
  </si>
  <si>
    <t>1970515020221000132</t>
  </si>
  <si>
    <t>https://zakupki.gov.ru/epz/contract/contractCard/common-info.html?reestrNumber=1970515020221000132</t>
  </si>
  <si>
    <t xml:space="preserve">Имиглюцераза, лиофилизат для приготовления раствора для инфузий, 400 ЕД </t>
  </si>
  <si>
    <t>Окревус®</t>
  </si>
  <si>
    <t>0873400003921000168-0001</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</si>
  <si>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</si>
  <si>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</si>
  <si>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0873400003921000169-0001</t>
  </si>
  <si>
    <t>Арланса®</t>
  </si>
  <si>
    <t>Таблетки, покрытые пленочной оболочкой, 100 мг (флакон) 56 х 1 (пачка картонная)</t>
  </si>
  <si>
    <t>Тебериф®</t>
  </si>
  <si>
    <t>статус исполнения Контракта</t>
  </si>
  <si>
    <t>в стадии исполнения</t>
  </si>
  <si>
    <t>1970515020221000185</t>
  </si>
  <si>
    <t>https://zakupki.gov.ru/epz/contract/contractCard/common-info.html?reestrNumber=1970515020221000185</t>
  </si>
  <si>
    <t>1970515020221000187</t>
  </si>
  <si>
    <t>https://zakupki.gov.ru/epz/contract/contractCard/common-info.html?reestrNumber=1970515020221000187</t>
  </si>
  <si>
    <t>Тизабри</t>
  </si>
  <si>
    <t>АО "Р-Фарм"</t>
  </si>
  <si>
    <t>АО "Фармимэкс"</t>
  </si>
  <si>
    <t>раствор для подкожного введения</t>
  </si>
  <si>
    <t>лиофилизат для приготовления раствора для внутривенного введения</t>
  </si>
  <si>
    <t>АО "Фармстандарт"</t>
  </si>
  <si>
    <t>0873400003921000238</t>
  </si>
  <si>
    <t xml:space="preserve">Интерферон бета-1а, раствор для подкожного введения, 44 мкг (12 млн. МЕ) </t>
  </si>
  <si>
    <t>0873400003921000240</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</si>
  <si>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</si>
  <si>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Даратумумаб, концентрат для приготовления раствора для инфузий, 20 мг/мл, 20 мл</t>
  </si>
  <si>
    <t xml:space="preserve"> 0873400003921000248</t>
  </si>
  <si>
    <t xml:space="preserve"> 0873400003921000249</t>
  </si>
  <si>
    <t xml:space="preserve"> Интерферон бета-1а, раствор для подкожного введения, 44 мкг (12 млн. МЕ) </t>
  </si>
  <si>
    <t xml:space="preserve"> 0873400003921000250</t>
  </si>
  <si>
    <t xml:space="preserve"> Интерферон бета-1b, лиофилизат для приготовления раствора для подкожного введения и/или раствор для подкожного введения, 8-9,6 млн. МЕ </t>
  </si>
  <si>
    <t xml:space="preserve">Даратумумаб, концентрат для приготовления раствора для инфузий, 20 мг/мл, 20 мл </t>
  </si>
  <si>
    <t xml:space="preserve"> 0873400003921000251</t>
  </si>
  <si>
    <t xml:space="preserve"> 0873400003921000252</t>
  </si>
  <si>
    <t xml:space="preserve">Антиингибиторный коагулянтный комплекс, лиофилизат для приготовления раствора для инфузий, 1000 ЕД </t>
  </si>
  <si>
    <t xml:space="preserve"> 0873400003921000253</t>
  </si>
  <si>
    <t xml:space="preserve">ЕД </t>
  </si>
  <si>
    <t>Симоктоког альфа (фактор свертывания крови VIII человеческий рекомбинантный), лиофилизат для приготовления раствора для внутривенного введения, 2000 МЕ</t>
  </si>
  <si>
    <t xml:space="preserve"> 0873400003921000254</t>
  </si>
  <si>
    <t xml:space="preserve"> Натализумаб, концентрат для приготовления раствора для инфузий, 20 мг/мл </t>
  </si>
  <si>
    <t xml:space="preserve"> 0873400003921000258</t>
  </si>
  <si>
    <t>Лопинавир + Ритонавир, таблетки, покрытые пленочной оболочкой, 200 мг + 50 мг</t>
  </si>
  <si>
    <t>0873400003921000281</t>
  </si>
  <si>
    <t>0873400003921000282</t>
  </si>
  <si>
    <t>0873400003921000283</t>
  </si>
  <si>
    <t>0873400003921000238-0001</t>
  </si>
  <si>
    <t>ЗАО "БИОКАД"</t>
  </si>
  <si>
    <t>0873400003921000240-0001</t>
  </si>
  <si>
    <t xml:space="preserve"> 0873400003921000254-0001</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</si>
  <si>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</si>
  <si>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1970515020221000239</t>
  </si>
  <si>
    <t>https://zakupki.gov.ru/epz/order/notice/ea44/view/common-info.html?regNumber=0873400003921000254</t>
  </si>
  <si>
    <t xml:space="preserve">1970515020221000236 </t>
  </si>
  <si>
    <t>1970515020221000237</t>
  </si>
  <si>
    <t>https://zakupki.gov.ru/epz/order/notice/ea44/view/common-info.html?regNumber=0873400003921000238</t>
  </si>
  <si>
    <t>https://zakupki.gov.ru/epz/order/notice/ea44/view/common-info.html?regNumber=0873400003921000240</t>
  </si>
  <si>
    <t>концентрат для приготовления раствора для инфузий</t>
  </si>
  <si>
    <t>0873400003921000258-0001</t>
  </si>
  <si>
    <t>концентрат для 
приготовления раствора для инфузий, 20 мг/мл (флакон) 15 мл х 1 (пачка картонная)</t>
  </si>
  <si>
    <t>0873400003921000253-0001</t>
  </si>
  <si>
    <t>Австрия</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</si>
  <si>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</si>
  <si>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</si>
  <si>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АО "ГлаксоСмитКляйн Трейдинг"</t>
  </si>
  <si>
    <t>1970515020221000278 </t>
  </si>
  <si>
    <t>https://zakupki.gov.ru/epz/order/notice/ea44/view/common-info.html?regNumber=0873400003921000282</t>
  </si>
  <si>
    <t>0873400003921000282-0001</t>
  </si>
  <si>
    <t>1970515020221000290</t>
  </si>
  <si>
    <t>https://zakupki.gov.ru/epz/order/notice/ea44/view/supplier-results.html?regNumber=0873400003921000249</t>
  </si>
  <si>
    <t>0873400003921000249-0001</t>
  </si>
  <si>
    <t>1. Таблетки, покрытые оболочкой; 
2. Таблетки, покрытые оболочкой.</t>
  </si>
  <si>
    <t xml:space="preserve">1970515020221000287 </t>
  </si>
  <si>
    <t>https://zakupki.gov.ru/epz/order/notice/ea44/view/supplier-results.html?regNumber=0873400003921000248</t>
  </si>
  <si>
    <t>0873400003921000248-0001</t>
  </si>
  <si>
    <t>ООО "Нанолек"</t>
  </si>
  <si>
    <t>Дарзалекс</t>
  </si>
  <si>
    <t xml:space="preserve">1970515020221000285 </t>
  </si>
  <si>
    <t>https://zakupki.gov.ru/epz/order/notice/ea44/view/supplier-results.html?regNumber=0873400003921000250</t>
  </si>
  <si>
    <t>0873400003921000250-0001</t>
  </si>
  <si>
    <t>ООО "БИОТЭК"</t>
  </si>
  <si>
    <t>1970515020221000286</t>
  </si>
  <si>
    <t>https://zakupki.gov.ru/epz/order/notice/ea44/view/supplier-results.html?regNumber=0873400003921000252</t>
  </si>
  <si>
    <t>0873400003921000252-0001</t>
  </si>
  <si>
    <t xml:space="preserve">1970515020221000276 </t>
  </si>
  <si>
    <t>https://zakupki.gov.ru/epz/order/notice/ea44/view/supplier-results.html?regNumber=0873400003921000253</t>
  </si>
  <si>
    <t xml:space="preserve">1970515020221000280 </t>
  </si>
  <si>
    <t>https://zakupki.gov.ru/epz/order/notice/ea44/view/supplier-results.html?regNumber=0873400003921000283</t>
  </si>
  <si>
    <t>0873400003921000283-0001</t>
  </si>
  <si>
    <t>1. Калетра®; 
2. Калидавир®</t>
  </si>
  <si>
    <t xml:space="preserve">1970515020221000281 </t>
  </si>
  <si>
    <t>https://zakupki.gov.ru/epz/order/notice/ea44/view/supplier-results.html?regNumber=0873400003921000251</t>
  </si>
  <si>
    <t>0873400003921000251-0001</t>
  </si>
  <si>
    <t xml:space="preserve">Швейцария </t>
  </si>
  <si>
    <t xml:space="preserve">1970515020221000277 </t>
  </si>
  <si>
    <t>https://zakupki.gov.ru/epz/order/notice/ea44/view/supplier-results.html?regNumber=0873400003921000281</t>
  </si>
  <si>
    <t>0873400003921000281-0001</t>
  </si>
  <si>
    <t xml:space="preserve">1970515020221000275 </t>
  </si>
  <si>
    <t>https://zakupki.gov.ru/epz/order/notice/ea44/view/supplier-results.html?regNumber=0873400003921000258</t>
  </si>
  <si>
    <t>цена с учетом многолетних ГК</t>
  </si>
  <si>
    <t>0873400003921000351</t>
  </si>
  <si>
    <t>0873400003921000352</t>
  </si>
  <si>
    <t>0873400003921000353</t>
  </si>
  <si>
    <t>0873400003921000354</t>
  </si>
  <si>
    <t>0873400003921000355</t>
  </si>
  <si>
    <t>0873400003921000356</t>
  </si>
  <si>
    <t>0873400003921000357</t>
  </si>
  <si>
    <t>0873400003921000358</t>
  </si>
  <si>
    <t>0873400003921000359</t>
  </si>
  <si>
    <t>0873400003921000361</t>
  </si>
  <si>
    <t>0873400003921000362</t>
  </si>
  <si>
    <t>0873400003921000363</t>
  </si>
  <si>
    <t>Фактор свертывания крови VIII, лиофилизат для приготовления раствора для внутривенного введения и/или инфузий 400-799 МЕ</t>
  </si>
  <si>
    <t>Фактор свертывания крови IX, лиофилизат для  приготовления раствора для внутривенного введения и/или инфузий 1000-1200 МЕ</t>
  </si>
  <si>
    <t>Фактор свертывания крови VIII, лиофилизат для приготовления раствора для внутривенного введения и/или инфузий 800-1400 МЕ</t>
  </si>
  <si>
    <t>Антиингибиторный коагулянтный комплекс, лиофилизат для приготовления раствора для инфузий, 500 ЕД</t>
  </si>
  <si>
    <t xml:space="preserve"> Велаглюцераза альфа, лиофилизат для приготовления раствора для инфузий, 400 ЕД</t>
  </si>
  <si>
    <t>Фактор свертывания крови VIII + Фактор Виллебранда, лиофилизат для приготовления раствора для внутривенного введения, 250 МЕ + 600 МЕ</t>
  </si>
  <si>
    <t xml:space="preserve">Фактор свертывания крови VIII + Фактор Виллебранда, лиофилизат для приготовления раствора для внутривенного введения, 500 МЕ + 1200 МЕ </t>
  </si>
  <si>
    <t>Фактор свертывания крови VIII + Фактор Виллебранда, лиофилизат для приготовления раствора для внутривенного введения, 1000 МЕ + 2400 МЕ</t>
  </si>
  <si>
    <t>Фактор свертывания крови VIII + Фактор Виллебранда, лиофилизат для приготовления раствора для инфузий, 1000 МЕ + 1200 МЕ</t>
  </si>
  <si>
    <t>Фактор свертывания крови VIII, лиофилизат для приготовления раствора для внутривенного введения и/или инфузий 200-399 МЕ</t>
  </si>
  <si>
    <t>Фактор свертывания крови IX, лиофилизат для  приготовления раствора для внутривенного введения и/или инфузий 250 МЕ</t>
  </si>
  <si>
    <t>Фактор свертывания крови IX, лиофилизат для  приготовления раствора для внутривенного введения и/или инфузий 500-600 М</t>
  </si>
  <si>
    <t>0873400003921000364</t>
  </si>
  <si>
    <t>0873400003921000365</t>
  </si>
  <si>
    <t>0873400003921000366</t>
  </si>
  <si>
    <t>0873400003921000367</t>
  </si>
  <si>
    <t>0873400003921000368</t>
  </si>
  <si>
    <t>0873400003921000369</t>
  </si>
  <si>
    <t>0873400003921000370</t>
  </si>
  <si>
    <t>0873400003921000371</t>
  </si>
  <si>
    <t>0873400003921000372</t>
  </si>
  <si>
    <t>0873400003921000373</t>
  </si>
  <si>
    <t>мкг</t>
  </si>
  <si>
    <t xml:space="preserve">Ларонидаза, концентрат для приготовления раствора для инфузий, 100 ЕД/мл </t>
  </si>
  <si>
    <t xml:space="preserve">Галсульфаза, концентрат для приготовления раствора для инфузий, 1 мг/мл </t>
  </si>
  <si>
    <t xml:space="preserve">Интерферон бета-1а, лиофилизат для приготовления раствора для внутримышечного введения, 30 мкг </t>
  </si>
  <si>
    <t>Октоког альфа, лиофилизат для приготовления раствора для внутривенного введения, 
250 МЕ</t>
  </si>
  <si>
    <t>Галсульфаза, концентрат для приготовления раствора для инфузий, 1 мг/мл</t>
  </si>
  <si>
    <t xml:space="preserve">Мороктоког альфа, лиофилизат для приготовления раствора для внутривенного введения, 500 МЕ </t>
  </si>
  <si>
    <t>Мороктоког альфа, лиофилизат для приготовления раствора для внутривенного введения, 2000 МЕ</t>
  </si>
  <si>
    <t xml:space="preserve">Пэгинтерферон бета-1а, раствор для подкожного введения, 125 мкг, 0,5 мл </t>
  </si>
  <si>
    <t>субъекты поставки по Кругу добра/COVID</t>
  </si>
  <si>
    <t>0873400003921000375</t>
  </si>
  <si>
    <t>Фактор свертывания крови VIII + Фактор Виллебранда, лиофилизат для приготовления раствора для инфузий, 500 МЕ + 600 МЕ</t>
  </si>
  <si>
    <t>0873400003921000376</t>
  </si>
  <si>
    <t>Алемтузумаб, 
концентрат для приготовления раствора для инфузий 10 мг/мл</t>
  </si>
  <si>
    <t>0873400003921000377</t>
  </si>
  <si>
    <t xml:space="preserve">Фактор свертывания крови
 VIII + Фактор Виллебранда, лиофилизат для приготовления раствора для инфузий, 250 МЕ + 300 МЕ </t>
  </si>
  <si>
    <t xml:space="preserve"> Симоктоког альфа 
(фактор свертывания крови VIII человеческий рекомбинантный), лиофилизат для приготовления раствора для внутривенного введения, 2000 МЕ</t>
  </si>
  <si>
    <t>0873400003921000378</t>
  </si>
  <si>
    <t>0873400003921000379</t>
  </si>
  <si>
    <t>Симоктоког альфа 
(фактор свертывания крови VIII человеческий рекомбинантный), лиофилизат для приготовления раствора для внутривенного введения, 250 МЕ</t>
  </si>
  <si>
    <t>0873400003921000380</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</si>
  <si>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</si>
  <si>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Симоктоког альфа 
(фактор свертывания крови VIII человеческий рекомбинантный), лиофилизат для приготовления раствора для внутривенного введения, 1000 МЕ</t>
  </si>
  <si>
    <t>0873400003921000381</t>
  </si>
  <si>
    <t>0873400003921000382</t>
  </si>
  <si>
    <t>Даратумумаб, 
концентрат для приготовления раствора для инфузий, 20 мг/мл, 5 мл</t>
  </si>
  <si>
    <t>Интерферон бета-1а,
 раствор для подкожного введения, 22 мкг (6 млн. МЕ)</t>
  </si>
  <si>
    <t>Бортезомиб, 
лиофилизат для приготовления раствора для внутривенного и подкожного введения, 2,5 мг и/или 3,0 мг и/или 3,5 мг</t>
  </si>
  <si>
    <t>0873400003921000384</t>
  </si>
  <si>
    <t>0873400003921000385</t>
  </si>
  <si>
    <t>Иматиниб, капсулы и/или таблетки,
 покрытые плёночной оболочкой, 400 мг</t>
  </si>
  <si>
    <t>Иматиниб, капсулы и/или таблетки,
 покрытые плёночной оболочкой, 100 мг</t>
  </si>
  <si>
    <t>0873400003921000386</t>
  </si>
  <si>
    <t>0873400003921000387</t>
  </si>
  <si>
    <t>Такролимус,
 капсулы, 5 мг</t>
  </si>
  <si>
    <t>Эверолимус, 
таблетки и/или таблетки диспергируемые, 0,25 мг</t>
  </si>
  <si>
    <t>0873400003921000388</t>
  </si>
  <si>
    <t>01.03.2023
01.06.2023</t>
  </si>
  <si>
    <t>0873400003921000389</t>
  </si>
  <si>
    <t>Интерферон бета-1b, 
лиофилизат для приготовления раствора для подкожного введения и/или раствор для подкожного введения 8 – 9,6 млн. МЕ</t>
  </si>
  <si>
    <t>0873400003921000390</t>
  </si>
  <si>
    <t>Глатирамера ацетат, 
раствор для подкожного введения, 40 мг/мл</t>
  </si>
  <si>
    <t>0873400003921000391</t>
  </si>
  <si>
    <t>0873400003921000392</t>
  </si>
  <si>
    <t>0873400003921000393</t>
  </si>
  <si>
    <t>0873400003921000394</t>
  </si>
  <si>
    <t>0873400003921000395</t>
  </si>
  <si>
    <t>Микофенолата мофетил, 
капсулы и/или таблетки, покрытые пленочной оболочкой, 250 мг</t>
  </si>
  <si>
    <t>Эверолимус, 
таблетки и/или таблетки диспергируемые, 0,75 мг</t>
  </si>
  <si>
    <t>Эверолимус, 
таблетки и/или таблетки диспергируемые, 0,5 мг</t>
  </si>
  <si>
    <t>Ритуксимаб,
концентрат для приготовления раствора для инфузий 10 мг/мл</t>
  </si>
  <si>
    <t xml:space="preserve">Такролимус, капсулы, 1 мг </t>
  </si>
  <si>
    <t>Эмицизумаб,
 раствор для подкожного введения, 150 мг/мл, 0,7 мл</t>
  </si>
  <si>
    <t>0873400003921000396</t>
  </si>
  <si>
    <t>0873400003921000397</t>
  </si>
  <si>
    <t>0873400003921000398</t>
  </si>
  <si>
    <t>0873400003921000399</t>
  </si>
  <si>
    <t>0873400003921000400</t>
  </si>
  <si>
    <t>0873400003921000401</t>
  </si>
  <si>
    <t>0873400003921000402</t>
  </si>
  <si>
    <t>0873400003921000403</t>
  </si>
  <si>
    <t>0873400003921000404</t>
  </si>
  <si>
    <t>0873400003921000405</t>
  </si>
  <si>
    <t>0873400003921000406</t>
  </si>
  <si>
    <t>0873400003921000407</t>
  </si>
  <si>
    <t>0873400003921000408</t>
  </si>
  <si>
    <t>0873400003921000409</t>
  </si>
  <si>
    <t>0873400003921000410</t>
  </si>
  <si>
    <t>0873400003921000411</t>
  </si>
  <si>
    <t>0873400003921000412</t>
  </si>
  <si>
    <t>Ритуксимаб, 
раствор для подкожного введения 1400 мг/11,7 мл и/или 1600 мг/13,4 мл и/или 1600 мг</t>
  </si>
  <si>
    <t>Эмицизумаб,
 раствор для подкожного введения, 30 мг/мл</t>
  </si>
  <si>
    <t xml:space="preserve">Эптаког альфа (активированный),
 лиофилизат для приготовления раствора для внутривенного введения, 4,8 мг и/или 5,0 мг (250 КЕД) </t>
  </si>
  <si>
    <t>Эмицизумаб, 
раствор для подкожного введения, 150 мг/мл, 1 мл</t>
  </si>
  <si>
    <t xml:space="preserve">Такролимус, капсулы, 0,5 мг </t>
  </si>
  <si>
    <t>Ритуксимаб, 
концентрат для приготовления раствора для инфузий 10 мг/мл, 10 мл</t>
  </si>
  <si>
    <t>Идурсульфаза, 
концентрат для приготовления раствора для инфузий, 2 мг/мл</t>
  </si>
  <si>
    <t>Идурсульфаза,
 концентрат для приготовления раствора для инфузий, 2 мг/мл</t>
  </si>
  <si>
    <t>Талиглюцераза альфа,
 лиофилизат для приготовления концентрата для приготовления раствора для инфузий, 200 ЕД</t>
  </si>
  <si>
    <t xml:space="preserve">Идурсульфаза бета, 
концентрат для приготовления раствора для инфузий, 2 мг/мл </t>
  </si>
  <si>
    <t>Мороктоког альфа, 
лиофилизат для приготовления раствора для внутривенного введения, 1000 МЕ</t>
  </si>
  <si>
    <t>Нонаког альфа, 
лиофилизат для приготовления раствора для внутривенного введения, 500 МЕ</t>
  </si>
  <si>
    <t>0873400003921000354-0001</t>
  </si>
  <si>
    <t>0873400003921000359-0001</t>
  </si>
  <si>
    <t>0873400003921000358-0001</t>
  </si>
  <si>
    <t>0873400003921000361-0001</t>
  </si>
  <si>
    <t>0873400003921000362-0001</t>
  </si>
  <si>
    <t>Лиофилизат для приготовления раствора для инфузий</t>
  </si>
  <si>
    <t>Испания</t>
  </si>
  <si>
    <t>Вилате</t>
  </si>
  <si>
    <t>Октанат</t>
  </si>
  <si>
    <t>Октанайн Ф (фильтрованный)</t>
  </si>
  <si>
    <t>0873400003921000383</t>
  </si>
  <si>
    <t>0873400003921000413</t>
  </si>
  <si>
    <t>Нонаког альфа, 
лиофилизат для приготовления раствора для внутривенного введения, 1000 МЕ</t>
  </si>
  <si>
    <t>ме</t>
  </si>
  <si>
    <t>0873400003921000414</t>
  </si>
  <si>
    <t>Пэгинтерферон бета-1а,
 раствор для подкожного введения, 63 мкг; 94 мкг</t>
  </si>
  <si>
    <t>0873400003921000415</t>
  </si>
  <si>
    <t>Дорназа альфа, 
раствор для ингаляций, 2,5 мг/2,5 мл</t>
  </si>
  <si>
    <t>0873400003921000416</t>
  </si>
  <si>
    <t>Интерферон бета-1а,
 раствор для подкожного введения, 44 мкг (12 млн. МЕ)</t>
  </si>
  <si>
    <t>0873400003921000417</t>
  </si>
  <si>
    <t>Октоког альфа, 
лиофилизат для приготовления раствора для внутривенного введения, 500 МЕ</t>
  </si>
  <si>
    <t>0873400003921000418</t>
  </si>
  <si>
    <t>Терифлуномид,
 таблетки, покрытые пленочной оболочкой, 14 мг</t>
  </si>
  <si>
    <t>0873400003921000419</t>
  </si>
  <si>
    <t>Циклоспорин, 
капсулы и/или капсулы мягкие, 50 мг</t>
  </si>
  <si>
    <t>0873400003921000420</t>
  </si>
  <si>
    <t>Экулизумаб, 
концентрат для приготовления раствора для инфузий, 10 мг/мл</t>
  </si>
  <si>
    <t>0873400003921000421</t>
  </si>
  <si>
    <t>0873400003921000422</t>
  </si>
  <si>
    <t>Этанерцепт, 
раствор для подкожного введения, 50 мг/мл</t>
  </si>
  <si>
    <t>0873400003921000423</t>
  </si>
  <si>
    <t>Циклоспорин, 
капсулы и/или капсулы мягкие, 100 мг</t>
  </si>
  <si>
    <t>Циклоспорин, 
капсулы и/или капсулы мягкие, 25 мг</t>
  </si>
  <si>
    <t>0873400003921000424</t>
  </si>
  <si>
    <t>0873400003921000425</t>
  </si>
  <si>
    <t>Циклоспорин,
 раствор для приема внутрь 100 мг/мл, 50 мл</t>
  </si>
  <si>
    <t>Тоцилизумаб, 
раствор для подкожного введения, 162 мг/0,9 мл</t>
  </si>
  <si>
    <t>0873400003921000426</t>
  </si>
  <si>
    <t>Тоцилизумаб, 
концентрат для приготовления раствора для инфузий, 20 мг/мл, 4 мл</t>
  </si>
  <si>
    <t>0873400003921000427</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</si>
  <si>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</si>
  <si>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0873400003921000428</t>
  </si>
  <si>
    <t>Этанерцепт,
 лиофилизат для приготовления раствора для подкожного введения, 10 мг</t>
  </si>
  <si>
    <t>0873400003921000429</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</si>
  <si>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</si>
  <si>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0873400003921000430</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</si>
  <si>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</si>
  <si>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 xml:space="preserve"> Экулизумаб, 
концентрат для приготовления раствора для инфузий, 10 мг/мл</t>
  </si>
  <si>
    <t>0873400003921000432</t>
  </si>
  <si>
    <t>Этанерцепт, 
лиофилизат для приготовления раствора для подкожного введения, 25 мг</t>
  </si>
  <si>
    <t>0873400003921000433</t>
  </si>
  <si>
    <t>Окрелизумаб, 
концентрат для приготовления раствора для инфузий, 30 мг/мл</t>
  </si>
  <si>
    <t>0873400003921000434</t>
  </si>
  <si>
    <t>Даратумумаб, 
концентрат для приготовления раствора для инфузий, 20 мг/мл, 20 мл</t>
  </si>
  <si>
    <t>0873400003921000435</t>
  </si>
  <si>
    <t>0873400003921000436</t>
  </si>
  <si>
    <t>0873400003921000357-0001</t>
  </si>
  <si>
    <t>0873400003921000352-0001</t>
  </si>
  <si>
    <t>0873400003921000353-0001</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</si>
  <si>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</si>
  <si>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</si>
  <si>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</si>
  <si>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</si>
  <si>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 xml:space="preserve">Австрия
Австрия
Италия
</t>
  </si>
  <si>
    <t>0873400003921000368-0001</t>
  </si>
  <si>
    <t>Адвейт</t>
  </si>
  <si>
    <t>0873400003921000371-0001</t>
  </si>
  <si>
    <t>Октофактор</t>
  </si>
  <si>
    <t>0873400003921000377-0001</t>
  </si>
  <si>
    <t>Фанди®</t>
  </si>
  <si>
    <t>иофилизат для приготовления раствора для инфузий</t>
  </si>
  <si>
    <t>0873400003921000375-0001</t>
  </si>
  <si>
    <t>0873400003921000351-0001</t>
  </si>
  <si>
    <t>0873400003921000378-0001</t>
  </si>
  <si>
    <t>1. лиофилизат для приготовления раствора для подкожного введения; 
2. раствор для подкожного введения</t>
  </si>
  <si>
    <t>0873400003921000379-0001</t>
  </si>
  <si>
    <t>0873400003921000380-0001</t>
  </si>
  <si>
    <t>0873400003921000363-0001</t>
  </si>
  <si>
    <t>1970515020221000357</t>
  </si>
  <si>
    <t xml:space="preserve">https://zakupki.gov.ru/epz/order/notice/ea44/view/common-info.html?regNumber=0873400003921000362   </t>
  </si>
  <si>
    <t>https://zakupki.gov.ru/epz/order/notice/ea44/view/common-info.html?regNumber=0873400003921000364</t>
  </si>
  <si>
    <t xml:space="preserve">https://zakupki.gov.ru/epz/order/notice/ea44/view/common-info.html?regNumber=0873400003921000361 </t>
  </si>
  <si>
    <t>1970515020221000355</t>
  </si>
  <si>
    <t>https://zakupki.gov.ru/epz/order/notice/ea44/view/common-info.html?regNumber=0873400003921000354</t>
  </si>
  <si>
    <t>1970515020221000353</t>
  </si>
  <si>
    <t>https://zakupki.gov.ru/epz/order/notice/ea44/view/common-info.html?regNumber=0873400003921000358</t>
  </si>
  <si>
    <t>1970515020221000356</t>
  </si>
  <si>
    <t>https://zakupki.gov.ru/epz/order/notice/ea44/view/common-info.html?regNumber=0873400003921000359</t>
  </si>
  <si>
    <t>1970515020221000358</t>
  </si>
  <si>
    <t>1970515020221000360</t>
  </si>
  <si>
    <t>0873400003921000364-0001</t>
  </si>
  <si>
    <t>ООО "Ирвин 2"</t>
  </si>
  <si>
    <t>Иран</t>
  </si>
  <si>
    <t>СинноВекс</t>
  </si>
  <si>
    <t>лиофилизат для приготовления раствора для внутримышечного введения</t>
  </si>
  <si>
    <t>0873400003921000384-0001</t>
  </si>
  <si>
    <t>АО "Центр внедрения "Протек"</t>
  </si>
  <si>
    <t>Милатиб 
Бортезол</t>
  </si>
  <si>
    <t>лиофилизат для приготовления раствора для внутривенного и подкожного введения</t>
  </si>
  <si>
    <t>0873400003921000388-0001</t>
  </si>
  <si>
    <t>1970515020221000376</t>
  </si>
  <si>
    <t>https://zakupki.gov.ru/epz/order/notice/ea44/view/common-info.html?regNumber=0873400003921000384</t>
  </si>
  <si>
    <t>1970515020221000369</t>
  </si>
  <si>
    <t>https://zakupki.gov.ru/epz/order/notice/ea44/view/common-info.html?regNumber=0873400003921000379</t>
  </si>
  <si>
    <t>0873400003921000437</t>
  </si>
  <si>
    <t>0873400003921000438</t>
  </si>
  <si>
    <t>0873400003921000439</t>
  </si>
  <si>
    <t>0873400003921000440</t>
  </si>
  <si>
    <t>0873400003921000441</t>
  </si>
  <si>
    <t>0873400003921000442</t>
  </si>
  <si>
    <t>0873400003921000443</t>
  </si>
  <si>
    <t>0873400003921000444</t>
  </si>
  <si>
    <t>0873400003921000445</t>
  </si>
  <si>
    <t>0873400003921000446</t>
  </si>
  <si>
    <t>0873400003921000447</t>
  </si>
  <si>
    <t>0873400003921000448</t>
  </si>
  <si>
    <t>0873400003921000449</t>
  </si>
  <si>
    <t>0873400003921000450</t>
  </si>
  <si>
    <t>0873400003921000451</t>
  </si>
  <si>
    <t>0873400003921000452</t>
  </si>
  <si>
    <t>0873400003921000453</t>
  </si>
  <si>
    <t>0873400003921000454</t>
  </si>
  <si>
    <t>0873400003921000455</t>
  </si>
  <si>
    <t>0873400003921000456</t>
  </si>
  <si>
    <t>0873400003921000457</t>
  </si>
  <si>
    <t>0873400003921000458</t>
  </si>
  <si>
    <t>0873400003921000459</t>
  </si>
  <si>
    <t>0873400003921000460</t>
  </si>
  <si>
    <t>0873400003921000461</t>
  </si>
  <si>
    <t>0873400003921000462</t>
  </si>
  <si>
    <t>0873400003921000463</t>
  </si>
  <si>
    <t>0873400003921000464</t>
  </si>
  <si>
    <t>0873400003921000465</t>
  </si>
  <si>
    <t>0873400003921000466</t>
  </si>
  <si>
    <t>0873400003921000467</t>
  </si>
  <si>
    <t>0873400003921000468</t>
  </si>
  <si>
    <t>0873400003921000469</t>
  </si>
  <si>
    <t>Глатирамера ацетат,
 раствор для подкожного введения, 20 мг/мл</t>
  </si>
  <si>
    <t>Фактор свертывания крови 
VIII + Фактор Виллебранда, лиофилизат для приготовления раствора для внутривенного введения, 900 МЕ + 800 МЕ</t>
  </si>
  <si>
    <t xml:space="preserve"> Антиингибиторный
 коагулянтный комплекс, лиофилизат для приготовления раствора для инфузий, 1000 ЕД</t>
  </si>
  <si>
    <t>Октоког альфа,
 лиофилизат для приготовления раствора для внутривенного введения, 1000 - 1500 МЕ</t>
  </si>
  <si>
    <t>Фактор свертывания крови
 VIII + Фактор Виллебранда, лиофилизат для приготовления раствора для внутривенного введения, 900 МЕ + 800 МЕ</t>
  </si>
  <si>
    <t>Октоког альфа, 
лиофилизат для приготовления раствора для внутривенного введения, 1000 - 1500 МЕ</t>
  </si>
  <si>
    <t>Тоцилизумаб, 
концентрат для приготовления раствора для инфузий, 20 мг/мл, 10 мл и/или 20 мг/мл, 20 мл</t>
  </si>
  <si>
    <t xml:space="preserve"> Адалимумаб, 
раствор для подкожного введения, 40 мг/0,8 мл</t>
  </si>
  <si>
    <t>Адалимумаб, 
раствор для подкожного введения, 100 мг/мл и/или 40 мг/ 0,4 мл</t>
  </si>
  <si>
    <t xml:space="preserve"> Глатирамера ацетат,
 раствор для подкожного введения, 20 мг/мл </t>
  </si>
  <si>
    <t>Микофенолата 
мофетил, капсулы и/или таблетки, покрытые пленочной оболочкой, 500 мг</t>
  </si>
  <si>
    <t>Микофенолата мофетил,
 капсулы и/или таблетки, покрытые пленочной оболочкой, 250 мг</t>
  </si>
  <si>
    <t>Флударабин, 
таблетки, покрытые пленочной оболочкой, 10 мг</t>
  </si>
  <si>
    <t xml:space="preserve">Симоктоког 
альфа (фактор свертывания крови VIII человеческий рекомбинантный), лиофилизат для приготовления раствора для внутривенного введения, 1000 МЕ </t>
  </si>
  <si>
    <t>Эптаког альфа 
(активированный), лиофилизат для приготовления раствора для внутривенного введения, 1 мг (50 КЕД) и/ или 1,2 мг (60 КЕД</t>
  </si>
  <si>
    <t>отменен</t>
  </si>
  <si>
    <t>Вакцина для 
профилактики туберкулеза (для щадящей первичной иммунизации), лиофилизат для приготовления суспензии для внутрикожного введения</t>
  </si>
  <si>
    <t>доза</t>
  </si>
  <si>
    <t>Вакцина для 
профилактики туберкулеза, лиофилизат для приготовления суспензии для внутрикожного введения</t>
  </si>
  <si>
    <t>Вакцина для 
профилактики вирусного гепатита В, дифтерии, коклюша и столбняка, суспензия для внутримышечного введения</t>
  </si>
  <si>
    <t>Эптаког альфа 
(активированный), лиофилизат для приготовления раствора для внутривенного введения, 4,8 мг и/или 5,0 мг (250 КЕД)</t>
  </si>
  <si>
    <t>Вакцина для 
профилактики вирусного гепатита В, дифтерии и столбняка, суспензия для внутримышечного введения</t>
  </si>
  <si>
    <t>Вакцина для 
профилактики кори и паротита, лиофилизат для приготовления раствора</t>
  </si>
  <si>
    <t>Вакцина для 
профилактики паротита, лиофилизат для приготовления раствора для подкожного введения</t>
  </si>
  <si>
    <t xml:space="preserve"> Вакцина для 
профилактики краснухи, лиофилизат для приготовления раствора для подкожного введения</t>
  </si>
  <si>
    <t>Вакцина для 
профилактики кори, краснухи и паротита, лиофилизат для приготовления раствора для подкожного введения</t>
  </si>
  <si>
    <t>Эптаког альфа 
(активированный), лиофилизат для приготовления раствора для внутривенного введения, 2 мг (100 КЕД) и/или 2,4 мг</t>
  </si>
  <si>
    <t>Канакинумаб,
 лиофилизат для приготовления раствора для подкожного введения, 150 мг</t>
  </si>
  <si>
    <t xml:space="preserve"> Канакинумаб, 
лиофилизат для приготовления раствора для подкожного введения, 150 мг</t>
  </si>
  <si>
    <t>0873400003921000392-0001</t>
  </si>
  <si>
    <t>Сертикан®</t>
  </si>
  <si>
    <t xml:space="preserve">таблетки, 0.75 мг (блистер) 
10 х 6 (пачка картонная)
</t>
  </si>
  <si>
    <t>0873400003921000386-0001</t>
  </si>
  <si>
    <t>ООО "Примафарм"</t>
  </si>
  <si>
    <t>Иматиниб</t>
  </si>
  <si>
    <t>таблетки, 
покрытые пленочной оболочкой, 100 мг (контурная ячейковая упаковка) 10 х 3 (пачка картонная)</t>
  </si>
  <si>
    <t xml:space="preserve">таблетки, 0.25 мг (блистер) 
10 х 6 (пачка картонная)
</t>
  </si>
  <si>
    <t>0873400003921000370-0001</t>
  </si>
  <si>
    <t>Глуразим</t>
  </si>
  <si>
    <t>лиофилизат для приготовления раствора для инфузий, 400 ЕД (флакон) х 1 (пачка картонная)</t>
  </si>
  <si>
    <t>0873400003921000372-0001</t>
  </si>
  <si>
    <t>Октофактор®</t>
  </si>
  <si>
    <t xml:space="preserve">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х1 (пачка картонная)
</t>
  </si>
  <si>
    <t>0873400003921000390-0001</t>
  </si>
  <si>
    <t>Тимексон®</t>
  </si>
  <si>
    <t>[раствор для подкожного введения, 40 мг/мл (шприц) 1 мл х 6 + салфетка спиртовая х 6] х 1 (пачка картонная)</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</si>
  <si>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</si>
  <si>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0873400003921000355-0001</t>
  </si>
  <si>
    <t>ВПРИВ®</t>
  </si>
  <si>
    <t>0873400003921000356-0001</t>
  </si>
  <si>
    <t>Гемате® П</t>
  </si>
  <si>
    <t>[лиофилизат для приготовления раствора для внутривенного введения, 500 МЕ+1200 МЕ (флакон) х 1 + растворитель (флакон) 10 мл х 1 + устройство для добавления растворителя со встроенным фильтром (Mix-2VialТМ 20/20) х 1 + комплект для внутривенного введения препарата [шприц х 1 + игла-бабочка х 1 + салфетка дезинфицирующая х 2 + лейкопластырь х 1] х 1] х 1 (пачка картонная)</t>
  </si>
  <si>
    <t>нет заявок</t>
  </si>
  <si>
    <t>Адвейт®</t>
  </si>
  <si>
    <t>1. Инфибета®; 
2. Интерферон бета-1b</t>
  </si>
  <si>
    <t>Гемате®П</t>
  </si>
  <si>
    <t>1970515020222000003</t>
  </si>
  <si>
    <t>https://zakupki.gov.ru/epz/order/notice/ea44/view/common-info.html?regNumber=0873400003921000372</t>
  </si>
  <si>
    <t>https://zakupki.gov.ru/epz/order/notice/ea44/view/common-info.html?regNumber=0873400003921000370</t>
  </si>
  <si>
    <t>1970515020222000002</t>
  </si>
  <si>
    <t>https://zakupki.gov.ru/epz/order/notice/ea44/view/common-info.html?regNumber=0873400003921000390</t>
  </si>
  <si>
    <t>1970515020222000001</t>
  </si>
  <si>
    <t>https://zakupki.gov.ru/epz/order/notice/ea44/view/common-info.html?regNumber=0873400003921000392</t>
  </si>
  <si>
    <t>1970515020222000004</t>
  </si>
  <si>
    <t>0873400003921000387-0001</t>
  </si>
  <si>
    <t>0873400003921000391-0001</t>
  </si>
  <si>
    <t>ООО "Барион"</t>
  </si>
  <si>
    <t>0873400003921000395-0001</t>
  </si>
  <si>
    <t>1970515020222000005</t>
  </si>
  <si>
    <t>https://zakupki.gov.ru/epz/order/notice/ea44/view/common-info.html?regNumber=0873400003921000373</t>
  </si>
  <si>
    <t>0873400003921000373-0001</t>
  </si>
  <si>
    <t>1. Прилуксид;
2. Такролимус</t>
  </si>
  <si>
    <t>1. Такролимус;
2. Прилуксид;
3. Такролимус</t>
  </si>
  <si>
    <t>Плегриди</t>
  </si>
  <si>
    <t>https://zakupki.gov.ru/epz/order/notice/ea44/view/common-info.html?regNumber=0873400003921000385</t>
  </si>
  <si>
    <t>1970515020222000011</t>
  </si>
  <si>
    <t>0873400003921000385-0001</t>
  </si>
  <si>
    <t>Микофенолата мофетил</t>
  </si>
  <si>
    <t>таблетки, покрытые пленочной оболочкой</t>
  </si>
  <si>
    <t>https://zakupki.gov.ru/epz/order/notice/ea44/view/common-info.html?regNumber=0873400003921000395</t>
  </si>
  <si>
    <t>1970515020222000010</t>
  </si>
  <si>
    <t>https://zakupki.gov.ru/epz/order/notice/ea44/view/common-info.html?regNumber=0873400003921000391</t>
  </si>
  <si>
    <t>1970515020222000008</t>
  </si>
  <si>
    <t>https://zakupki.gov.ru/epz/order/notice/ea44/view/supplier-results.html?regNumber=0873400003921000397</t>
  </si>
  <si>
    <t>0873400003921000397-0001</t>
  </si>
  <si>
    <t>Мабтера®</t>
  </si>
  <si>
    <t>1970515020222000006</t>
  </si>
  <si>
    <t>https://zakupki.gov.ru/epz/order/notice/ea44/view/common-info.html?regNumber=0873400003921000408</t>
  </si>
  <si>
    <t>0873400003921000408-0001</t>
  </si>
  <si>
    <t>США</t>
  </si>
  <si>
    <t>Элисо</t>
  </si>
  <si>
    <t>лиофилизат для приготовления концентрата для приготовления раствора для инфузий</t>
  </si>
  <si>
    <t>https://zakupki.gov.ru/epz/order/notice/ea44/view/common-info.html?regNumber=0873400003921000411</t>
  </si>
  <si>
    <t>1970515020222000007</t>
  </si>
  <si>
    <t>0873400003921000411-0001</t>
  </si>
  <si>
    <t>Иннонафактор®</t>
  </si>
  <si>
    <t>0873400003921000376-0001</t>
  </si>
  <si>
    <t>ООО"Нанолек"</t>
  </si>
  <si>
    <t>Лемтрада®</t>
  </si>
  <si>
    <t>0873400003921000419-0001</t>
  </si>
  <si>
    <t>Оргаспорин®</t>
  </si>
  <si>
    <t>капсулы</t>
  </si>
  <si>
    <t>0873400003921000424-0001</t>
  </si>
  <si>
    <t>1. Оргаспорин®;
2. Экорал®</t>
  </si>
  <si>
    <t>https://zakupki.gov.ru/epz/order/notice/ea44/view/common-info.html?regNumber=0873400003921000402</t>
  </si>
  <si>
    <t>0873400003921000402-0001</t>
  </si>
  <si>
    <t>0873400003921000423-0001</t>
  </si>
  <si>
    <t>1970515020222000015</t>
  </si>
  <si>
    <t>0873400003921000366-0001</t>
  </si>
  <si>
    <t>Наглазим®</t>
  </si>
  <si>
    <t>https://zakupki.gov.ru/epz/order/notice/ea44/view/common-info.html?regNumber=0873400003921000433</t>
  </si>
  <si>
    <t>1970515020222000020</t>
  </si>
  <si>
    <t>0873400003921000433-0001</t>
  </si>
  <si>
    <t>Бельгия</t>
  </si>
  <si>
    <t>Энбрел®</t>
  </si>
  <si>
    <t>лиофилизат для приготовления раствора для подкожного введения</t>
  </si>
  <si>
    <t>1970515020222000017</t>
  </si>
  <si>
    <t>https://zakupki.gov.ru/epz/order/notice/ea44/view/common-info.html?regNumber=0873400003921000367</t>
  </si>
  <si>
    <t>0873400003921000367-0001</t>
  </si>
  <si>
    <t>1970515020222000016</t>
  </si>
  <si>
    <t>https://zakupki.gov.ru/epz/order/notice/ea44/view/common-info.html?regNumber=0873400003921000369</t>
  </si>
  <si>
    <t>0873400003921000369-0001</t>
  </si>
  <si>
    <t>https://zakupki.gov.ru/epz/order/notice/ea44/view/common-info.html?regNumber=0873400003921000429</t>
  </si>
  <si>
    <t>1970515020222000018</t>
  </si>
  <si>
    <t>0873400003921000429-0001</t>
  </si>
  <si>
    <t>https://zakupki.gov.ru/epz/order/notice/ea44/view/common-info.html?regNumber=0873400003921000365</t>
  </si>
  <si>
    <t>0873400003921000365-0001</t>
  </si>
  <si>
    <t>АО "Санофи Россия"</t>
  </si>
  <si>
    <t>Альдуразим®</t>
  </si>
  <si>
    <t>https://zakupki.gov.ru/epz/order/notice/ea44/view/common-info.html?regNumber=0873400003921000389</t>
  </si>
  <si>
    <t>0873400003921000389-0001</t>
  </si>
  <si>
    <t>ООО "Джи Ди Пи"</t>
  </si>
  <si>
    <t>1. Инфибета®;
2. Интерферон бета-1b</t>
  </si>
  <si>
    <t>https://zakupki.gov.ru/epz/order/notice/ea44/view/common-info.html?regNumber=0873400003921000394</t>
  </si>
  <si>
    <t>0873400003921000394-0001</t>
  </si>
  <si>
    <t>Ацеллбия®</t>
  </si>
  <si>
    <t>https://zakupki.gov.ru/epz/order/notice/ea44/view/common-info.html?regNumber=0873400003921000417</t>
  </si>
  <si>
    <t>0873400003921000417-0001</t>
  </si>
  <si>
    <t>Австрия, Швейцария</t>
  </si>
  <si>
    <t xml:space="preserve">Австрия
Швеция
Франция
Австрия
Германия
Италия
США
</t>
  </si>
  <si>
    <t>США, Германия</t>
  </si>
  <si>
    <t>Австрия, Швеция, Франция</t>
  </si>
  <si>
    <t>https://zakupki.gov.ru/epz/order/notice/ea44/view/common-info.html?regNumber=0873400003921000427</t>
  </si>
  <si>
    <t>0873400003921000427-0001</t>
  </si>
  <si>
    <t>Актемра®</t>
  </si>
  <si>
    <t>Япония</t>
  </si>
  <si>
    <t>https://zakupki.gov.ru/epz/order/notice/ea44/view/common-info.html?regNumber=0873400003921000428</t>
  </si>
  <si>
    <t>0873400003921000428-0001</t>
  </si>
  <si>
    <t>Растан®</t>
  </si>
  <si>
    <t>https://zakupki.gov.ru/epz/order/notice/ea44/view/common-info.html?regNumber=0873400003921000383</t>
  </si>
  <si>
    <t>1970515020222000012</t>
  </si>
  <si>
    <t>0873400003921000383-0001</t>
  </si>
  <si>
    <t>Ребиф®</t>
  </si>
  <si>
    <t>Италия</t>
  </si>
  <si>
    <t>https://zakupki.gov.ru/epz/order/notice/ea44/view/common-info.html?regNumber=0873400003921000387</t>
  </si>
  <si>
    <t>1970515020222000021</t>
  </si>
  <si>
    <t>https://zakupki.gov.ru/epz/order/notice/ea44/view/common-info.html?regNumber=0873400003921000393</t>
  </si>
  <si>
    <t>1970515020222000013</t>
  </si>
  <si>
    <t>0873400003921000393-0001</t>
  </si>
  <si>
    <t>таблетки</t>
  </si>
  <si>
    <t>https://zakupki.gov.ru/epz/order/notice/ea44/view/common-info.html?regNumber=0873400003921000386</t>
  </si>
  <si>
    <t>1970515020222000009</t>
  </si>
  <si>
    <t>https://zakupki.gov.ru/epz/order/notice/ea44/view/common-info.html?regNumber=0873400003921000351</t>
  </si>
  <si>
    <t>1970515020221000365</t>
  </si>
  <si>
    <t>https://zakupki.gov.ru/epz/order/notice/ea44/view/common-info.html?regNumber=0873400003921000352</t>
  </si>
  <si>
    <t>1970515020221000362</t>
  </si>
  <si>
    <t>https://zakupki.gov.ru/epz/order/notice/ea44/view/common-info.html?regNumber=0873400003921000353</t>
  </si>
  <si>
    <t>1970515020221000364</t>
  </si>
  <si>
    <t>https://zakupki.gov.ru/epz/order/notice/ea44/view/common-info.html?regNumber=0873400003921000355</t>
  </si>
  <si>
    <t>1970515020221000374</t>
  </si>
  <si>
    <t>https://zakupki.gov.ru/epz/order/notice/ea44/view/common-info.html?regNumber=0873400003921000356</t>
  </si>
  <si>
    <t>1970515020221000375</t>
  </si>
  <si>
    <t>https://zakupki.gov.ru/epz/order/notice/ea44/view/common-info.html?regNumber=0873400003921000357</t>
  </si>
  <si>
    <t>1970515020221000363</t>
  </si>
  <si>
    <t>https://zakupki.gov.ru/epz/order/notice/ea44/view/common-info.html?regNumber=0873400003921000363</t>
  </si>
  <si>
    <t>1970515020221000373</t>
  </si>
  <si>
    <t>https://zakupki.gov.ru/epz/order/notice/ea44/view/common-info.html?regNumber=0873400003921000368</t>
  </si>
  <si>
    <t>1970515020221000370</t>
  </si>
  <si>
    <t>https://zakupki.gov.ru/epz/order/notice/ea44/view/common-info.html?regNumber=0873400003921000371</t>
  </si>
  <si>
    <t>1970515020221000371</t>
  </si>
  <si>
    <t>https://zakupki.gov.ru/epz/order/notice/ea44/view/common-info.html?regNumber=0873400003921000375</t>
  </si>
  <si>
    <t>1970515020221000366</t>
  </si>
  <si>
    <t>https://zakupki.gov.ru/epz/order/notice/ea44/view/common-info.html?regNumber=0873400003921000376</t>
  </si>
  <si>
    <t>1970515020222000026</t>
  </si>
  <si>
    <t>https://zakupki.gov.ru/epz/order/notice/ea44/view/common-info.html?regNumber=0873400003921000377</t>
  </si>
  <si>
    <t>1970515020221000367</t>
  </si>
  <si>
    <t>https://zakupki.gov.ru/epz/order/notice/ea44/view/common-info.html?regNumber=0873400003921000378</t>
  </si>
  <si>
    <t>1970515020221000368</t>
  </si>
  <si>
    <t>https://zakupki.gov.ru/epz/order/notice/ea44/view/common-info.html?regNumber=0873400003921000380</t>
  </si>
  <si>
    <t>1970515020221000372</t>
  </si>
  <si>
    <t>https://zakupki.gov.ru/epz/order/notice/ea44/view/common-info.html?regNumber=0873400003921000388</t>
  </si>
  <si>
    <t>1970515020221000378</t>
  </si>
  <si>
    <t>1970515020222000022</t>
  </si>
  <si>
    <t>1970515020222000027</t>
  </si>
  <si>
    <t>https://zakupki.gov.ru/epz/order/notice/ea44/view/common-info.html?regNumber=0873400003921000419</t>
  </si>
  <si>
    <t>1970515020222000023</t>
  </si>
  <si>
    <t>https://zakupki.gov.ru/epz/order/notice/ea44/view/common-info.html?regNumber=0873400003921000423</t>
  </si>
  <si>
    <t>1970515020222000025</t>
  </si>
  <si>
    <t>https://zakupki.gov.ru/epz/order/notice/ea44/view/common-info.html?regNumber=0873400003921000424</t>
  </si>
  <si>
    <t>1970515020222000024</t>
  </si>
  <si>
    <t>https://zakupki.gov.ru/epz/order/notice/ea44/view/common-info.html?regNumber=0873400003921000413</t>
  </si>
  <si>
    <t>1970515020222000014</t>
  </si>
  <si>
    <t>0873400003921000413-0001</t>
  </si>
  <si>
    <t>https://zakupki.gov.ru/epz/order/notice/ea44/view/common-info.html?regNumber=0873400003921000422</t>
  </si>
  <si>
    <t>1970515020222000019</t>
  </si>
  <si>
    <t>0873400003921000422-0001</t>
  </si>
  <si>
    <t>-</t>
  </si>
  <si>
    <t>0873400003922000001</t>
  </si>
  <si>
    <t>Ланаделумаб, раствор для подкожного введения, 150 мг/мл</t>
  </si>
  <si>
    <t>0873400003922000002</t>
  </si>
  <si>
    <t>0873400003922000003</t>
  </si>
  <si>
    <t>0873400003922000004</t>
  </si>
  <si>
    <t>Такролимус, капсулы пролонгированного действия 5 мг</t>
  </si>
  <si>
    <t>Такролимус, капсулы пролонгированного действия 0,5 мг</t>
  </si>
  <si>
    <t>Такролимус, капсулы пролонгированного действия 1 мг</t>
  </si>
  <si>
    <t>Кладрибин, таблетки, 10 мг</t>
  </si>
  <si>
    <t>Спарфлоксацин, таблетки, покрытые оболочкой и/или пленочной оболочкой, 200 мг.</t>
  </si>
  <si>
    <t>Линезолид, раствор для инфузий,2 мг/мл.</t>
  </si>
  <si>
    <t>Капреомицин 1000 мг</t>
  </si>
  <si>
    <t>г</t>
  </si>
  <si>
    <t>Тоцилизумаб 20 мг 10 и 20 мл</t>
  </si>
  <si>
    <t xml:space="preserve">Идурсульфаза бета </t>
  </si>
  <si>
    <t>Вакцина для профилактики вирусного гепатита В,дифтерии, коклюша и столбняка</t>
  </si>
  <si>
    <t>Вакцина для профилактики полиомиелита (пероральная) раствор для приема внутрь</t>
  </si>
  <si>
    <t>Вакцина для профилактики полиомиелита, сусп. для в/м и п/к введ.,0.5 мл/доза 2.5 мл.</t>
  </si>
  <si>
    <t>Вакцина для профилактики кори и паротита, лиофилизат для приготовления раствора для подкожного введения</t>
  </si>
  <si>
    <t>Нусинерсен, раствор для интратекального введения, 2,4 мг/мл</t>
  </si>
  <si>
    <t>Псковская область,
Республика Дагестан
Республика Карелия
Республика Тыва
Брянская область</t>
  </si>
  <si>
    <t>Рисдиплам, порошок для приготовления раствора для приема внутрь 0,75 мг/мл, 2 г.</t>
  </si>
  <si>
    <t xml:space="preserve">Ивановская область
Рязанская область
Новосибирская область
Республика Алтай
Тюменская область
Ханты-Мансийский автономный округ - Югра
</t>
  </si>
  <si>
    <t>Иксазомиб, капсулы, 3 м</t>
  </si>
  <si>
    <t>Иксазомиб, капсулы, 4 мг</t>
  </si>
  <si>
    <t>Вакцина для профилактики паротита, лиофилизат для приготовления раствора для подкожного введения.</t>
  </si>
  <si>
    <t>Вакцина для профилактики краснухи</t>
  </si>
  <si>
    <t>1970515020222000033</t>
  </si>
  <si>
    <t>1970515020222000029</t>
  </si>
  <si>
    <t>1970515020222000031</t>
  </si>
  <si>
    <t>1970515020222000028</t>
  </si>
  <si>
    <t>https://zakupki.gov.ru/epz/order/notice/ea44/view/common-info.html?regNumber=0873400003921000414</t>
  </si>
  <si>
    <t>0873400003921000414-0001</t>
  </si>
  <si>
    <t>0873400003921000431</t>
  </si>
  <si>
    <t>0873400003921000076</t>
  </si>
  <si>
    <t>1970515020221000136</t>
  </si>
  <si>
    <t>https://zakupki.gov.ru/epz/contract/contractCard/common-info.html?reestrNumber=1970515020221000136</t>
  </si>
  <si>
    <t>0873400003921000076-0001</t>
  </si>
  <si>
    <t>Этравирин, таблетки, 200 мг</t>
  </si>
  <si>
    <t>Интеленс ®</t>
  </si>
  <si>
    <t>таблетки, 200 мг (флакон) 60 x 1 (пачка картонная)</t>
  </si>
  <si>
    <t>https://zakupki.gov.ru/epz/order/notice/ea44/view/common-info.html?regNumber=0873400003921000403</t>
  </si>
  <si>
    <t>0873400003921000403-0001</t>
  </si>
  <si>
    <t>Реддитукс®</t>
  </si>
  <si>
    <t>https://zakupki.gov.ru/epz/order/notice/ea44/view/common-info.html?regNumber=0873400003921000412</t>
  </si>
  <si>
    <t>https://zakupki.gov.ru/epz/order/notice/ea44/view/common-info.html?regNumber=0873400003921000425</t>
  </si>
  <si>
    <t>0873400003921000425-0001</t>
  </si>
  <si>
    <t>Экорал®</t>
  </si>
  <si>
    <t>Чешская Республика</t>
  </si>
  <si>
    <t>раствор для приема внутрь</t>
  </si>
  <si>
    <t xml:space="preserve">Вакцина для профилактики туберкулеза </t>
  </si>
  <si>
    <t>Вакцина туберкулезная для щадящей первичной иммунизации (БЦЖ-М)</t>
  </si>
  <si>
    <t>Аминосалициловая
 кислота, раствор для инфузий, 30 мг/мл, 400 мл и/или лиофилизат для приготовления раствора для инфузий, 13,49 г</t>
  </si>
  <si>
    <t>Адалимумаб 100 мг 0,4мл</t>
  </si>
  <si>
    <t>Ралтегравир, таблетки жевательные, 100 мг</t>
  </si>
  <si>
    <t>Дарунавир, таблетки, покрытые пленочной оболочкой, 400 мг</t>
  </si>
  <si>
    <t>Зидовудин, раствор для приема внутрь, 10 мг/мл</t>
  </si>
  <si>
    <t>Ламивудин раствор для приема внутрь 10 мг/мл</t>
  </si>
  <si>
    <t>0873400003922000024</t>
  </si>
  <si>
    <t>Даклатасвир таб ппо 60 мг</t>
  </si>
  <si>
    <t>Эфавиренз, таблетки, покрытые пленочной оболочкой, 100 мг</t>
  </si>
  <si>
    <t>Дарунавир, таблетки, покрытые пленочной оболочкой, 600 мг</t>
  </si>
  <si>
    <t>Даклатасвир таб ппо 30 мг</t>
  </si>
  <si>
    <t>Эфавиренз, таблетки, покрытые пленочной оболочкой, 200 мг</t>
  </si>
  <si>
    <t>Зидовудин р-р для инфуз</t>
  </si>
  <si>
    <t>Ритонавир 
капсулы и/или табл ппо 100 мг</t>
  </si>
  <si>
    <t>Гразопревир+Элбасвир таб ппо 100 мг+50</t>
  </si>
  <si>
    <t>Абакавир, раствор для приема внутрь, 20 мг/мл</t>
  </si>
  <si>
    <t>Эфавиренз, таблетки, покрытые пленочной оболочкой, 300 мг</t>
  </si>
  <si>
    <t>Софосбувир таб ппо 400 мг</t>
  </si>
  <si>
    <t>Помалидомид, капсулы, 3 мг</t>
  </si>
  <si>
    <t>Помалидомид, капсулы, 1 мг</t>
  </si>
  <si>
    <t>Помалидомид, капсулы, 4 мг</t>
  </si>
  <si>
    <t>Помалидомид, капсулы, 2 мг</t>
  </si>
  <si>
    <t>Эфавирез, таблетки, покрытые пленочной оболочкой, 400 мг</t>
  </si>
  <si>
    <t>0873400003922000028</t>
  </si>
  <si>
    <t>0873400003922000029</t>
  </si>
  <si>
    <t>0873400003922000027</t>
  </si>
  <si>
    <t>0873400003922000026</t>
  </si>
  <si>
    <t>0873400003922000030</t>
  </si>
  <si>
    <t>Эфавиренз, таблетки, покрытые пленочной оболочкой, 600 мг</t>
  </si>
  <si>
    <t>0873400003922000031</t>
  </si>
  <si>
    <t>0873400003922000025</t>
  </si>
  <si>
    <t>0873400003922000005</t>
  </si>
  <si>
    <t>0873400003922000006</t>
  </si>
  <si>
    <t>0873400003922000007</t>
  </si>
  <si>
    <t>0873400003922000008</t>
  </si>
  <si>
    <t>0873400003922000009</t>
  </si>
  <si>
    <t>0873400003922000010</t>
  </si>
  <si>
    <t>0873400003922000011</t>
  </si>
  <si>
    <t>Алглюкозидаза альфа, лиофилизат для приготовления концентрата для приготовления раствора для инфузий, 50 мг</t>
  </si>
  <si>
    <t>Калининградская область,
 Сахалинская область.,
 г. Москва</t>
  </si>
  <si>
    <t>0873400003922000019</t>
  </si>
  <si>
    <t>Ивакафтор+Лумакафтор, гранулы, 188 мг+150 мг</t>
  </si>
  <si>
    <t>Ивановская область, 
Калужская область, Свердловская область, Чувашская область, Алтайский край, город Москва, город Москва</t>
  </si>
  <si>
    <t>Ивакафтор+Лумакафтор,
 гранулы, 125 мг+100</t>
  </si>
  <si>
    <t>Курская область,
Свердловская область, г. Москва, г. Москва</t>
  </si>
  <si>
    <t>Глатирамера ацетат, раствор для подкожного введения, 20 мг/мл</t>
  </si>
  <si>
    <t>0873400003922000023</t>
  </si>
  <si>
    <t>Эверолимус, таблетки диспергируемые, 2 мг</t>
  </si>
  <si>
    <t>0873400003922000022</t>
  </si>
  <si>
    <t>Тоцилизумаб, раствор для подкожного введения, 162 мг/0,9 мл</t>
  </si>
  <si>
    <t>0873400003922000020</t>
  </si>
  <si>
    <t>Аталурен, порошок для приема внутрь, 250 мг</t>
  </si>
  <si>
    <t>0873400003922000021</t>
  </si>
  <si>
    <t>Тедуглутид, лиофилизат для приготовления раствора для подкожного введения, 5 мг</t>
  </si>
  <si>
    <t>0873400003922000018</t>
  </si>
  <si>
    <t>Архангельской области,
 Брянской области, Владимирской области, Вологодской области, Воронежской области, Московской области, Республики Карелия, Смоленской области, Тульской области, города Москвы, Санкт-Петербурга</t>
  </si>
  <si>
    <t>0873400003922000017</t>
  </si>
  <si>
    <t>Астраханской области,
Волгоградской области, Кировской области, Краснодарского края, Оренбургской области, Республики Адыгея, Республики Башкортостан, Республики Марий Эл, Ростовской области, Чеченской Республики</t>
  </si>
  <si>
    <t>0873400003922000016</t>
  </si>
  <si>
    <t xml:space="preserve">Тедуглутид, лиофилизат для приготовления раствора для подкожного введения, 5 мг </t>
  </si>
  <si>
    <t>Магаданской области,
Республики Бурятия, Республики Коми, Республики Тыва, Свердловской области, Томской области, Тюменской области, Хабаровского края, Ямало-Ненецкого автономного округа</t>
  </si>
  <si>
    <t>Элосульфаза альфа, концентрат для приготовления раствора для инфузий, 1 мг/мл</t>
  </si>
  <si>
    <t>0873400003922000015</t>
  </si>
  <si>
    <t>города Москвы, 
Ставропольского края</t>
  </si>
  <si>
    <t xml:space="preserve"> Аталурен, порошок для приема внутрь, 125 мг</t>
  </si>
  <si>
    <t xml:space="preserve">0873400003922000014 </t>
  </si>
  <si>
    <t>Алтайского края, 
Брянской области, Брянской области, Краснодарского края, Курской области, Нижегородской области, Омской области, Оренбургской области, Республики Башкортостан, Саратовской области, Тюменской области, Удмуртской Республики</t>
  </si>
  <si>
    <t>Селуметиниб, капсулы, 25 мг</t>
  </si>
  <si>
    <t>0873400003922000013</t>
  </si>
  <si>
    <t>Калининградской области,
Нижегородской области, Оренбургской области, Республики Башкортостан, Республики Северная Осетия - Алания, Республики Татарстан, Ханты-Мансийского автономного округа - Югры</t>
  </si>
  <si>
    <t>0873400003922000012</t>
  </si>
  <si>
    <t>Эптаког альфа (активированный), лиофилизат для приготовления раствора для внутривенного введения, 1 мг (50 КЕД) и/ или 1,2 мг (60 КЕД)</t>
  </si>
  <si>
    <t xml:space="preserve"> Эптаког альфа (активированный), лиофилизат для приготовления раствора для внутривенного введения, 1 мг (50 КЕД) и/ или 1,2 мг (60 КЕД)</t>
  </si>
  <si>
    <t>Асфотаза альфа, раствор для подкожного введения, 100 мг/мл</t>
  </si>
  <si>
    <t>Краснодарского 
края</t>
  </si>
  <si>
    <t>Селуметиниб, капсулы, 10 мг</t>
  </si>
  <si>
    <t>Астраханской области, 
Белгородской области, Воронежской области, Калининградской области, Костромской области, Нижегородской области, Оренбургской области, Республики Башкортостан, Республики Марий Эл, Республики Северная Осетия - Алания, Республики Татарстан, Рязанской области, Свердловской области, Ханты-Мансийского автономного округа - Югры</t>
  </si>
  <si>
    <t>Себелипаза альфа, концентрат для приготовления раствора для инфузий, 2 мг/мл</t>
  </si>
  <si>
    <t>Волгоградской области,
Московской области, Республики Крым, Чувашской Республики</t>
  </si>
  <si>
    <t>Канакинумаб, лиофилизат для приготовления раствора для подкожного введения, 150 мг</t>
  </si>
  <si>
    <t>Липецкой области,
города Москвы, Ростовской области, Самарской области, Республики Крым</t>
  </si>
  <si>
    <t>Белгородской области,
Краснодарского края, Московской области, Республики Коми, Саратовской области, Сахалинской области, Ульяновской области, Чувашской Республики</t>
  </si>
  <si>
    <t>Алтайского края, 
Брянской области, Брянской области, Краснодарского края, Курской области, Нижегородской области, Омской области, Оренбургской области, Республики Башкортостан, Саратовской области, Ставропольского края, Тюменской области, Удмуртской Республики, Челябинской области</t>
  </si>
  <si>
    <t>Астраханской области, 
Брянской области, Волгоградской области, Иркутской области, Кабардино-Балкарской Республики, Калининградской области, Калужской области, Костромской области, Краснодарского края, Курской области, Ленинградской области, Магаданской области, Нижегородской области, Омской области, Оренбургской области, Пермского края, Пермского края, Пермского края, Пермского края, Республики Башкортостан, Республики Крым, Республики Марий Эл, Самарской области, Саратовской области, Свердловской области, Тульской области, Тюменской области, Челябинской области, Ямало-Ненецкого автономного округа, Ярославской области, Ярославской области, Ярославской области, г. Москвы</t>
  </si>
  <si>
    <t>0873400003922000034</t>
  </si>
  <si>
    <t>0873400003922000033</t>
  </si>
  <si>
    <t>0873400003922000032</t>
  </si>
  <si>
    <t>Атазанавир капсулы 300 мг</t>
  </si>
  <si>
    <t>Анатоксин дифтерийно-столбнячный, суспензия  для  внутримышечного введения</t>
  </si>
  <si>
    <t>Ламивудин, таблетки покрытые пленочной оболочкой 300 мг</t>
  </si>
  <si>
    <t>Дарунавир,  таблетки,покрытые  пленочной  оболочкой,  800  мг</t>
  </si>
  <si>
    <t>Этравирин, таблетки, 100 мг</t>
  </si>
  <si>
    <t>https://zakupki.gov.ru/epz/order/notice/ea44/view/common-info.html?regNumber=0873400003921000396</t>
  </si>
  <si>
    <t>1970515020222000038</t>
  </si>
  <si>
    <t>0873400003921000396-0001</t>
  </si>
  <si>
    <t>ООО "Ирвин"</t>
  </si>
  <si>
    <t>Гемлибра®</t>
  </si>
  <si>
    <t>https://zakupki.gov.ru/epz/order/notice/ea44/view/common-info.html?regNumber=0873400003921000398</t>
  </si>
  <si>
    <t>1970515020222000039</t>
  </si>
  <si>
    <t>0873400003921000398-0001</t>
  </si>
  <si>
    <t>https://zakupki.gov.ru/epz/order/notice/ea44/view/common-info.html?regNumber=0873400003921000399</t>
  </si>
  <si>
    <t>1970515020222000040</t>
  </si>
  <si>
    <t>0873400003921000399-0001</t>
  </si>
  <si>
    <t>https://zakupki.gov.ru/epz/order/notice/ea44/view/common-info.html?regNumber=0873400003921000401</t>
  </si>
  <si>
    <t>1970515020222000041</t>
  </si>
  <si>
    <t>0873400003921000401-0001</t>
  </si>
  <si>
    <t>https://zakupki.gov.ru/epz/order/notice/ea44/view/common-info.html?regNumber=0873400003921000404</t>
  </si>
  <si>
    <t>0873400003921000404-0001</t>
  </si>
  <si>
    <t>0873400003921000405-0001</t>
  </si>
  <si>
    <t>0873400003921000406-0001</t>
  </si>
  <si>
    <t>0873400003921000407-0001</t>
  </si>
  <si>
    <t>1970515020222000042</t>
  </si>
  <si>
    <t>1970515020222000035</t>
  </si>
  <si>
    <t>Германия/США</t>
  </si>
  <si>
    <t>Элапраза®</t>
  </si>
  <si>
    <t>1970515020222000051</t>
  </si>
  <si>
    <t>https://zakupki.gov.ru/epz/order/notice/ea44/view/common-info.html?regNumber=0873400003921000405</t>
  </si>
  <si>
    <t>https://zakupki.gov.ru/epz/order/notice/ea44/view/common-info.html?regNumber=0873400003921000406</t>
  </si>
  <si>
    <t>1970515020222000043</t>
  </si>
  <si>
    <t>https://zakupki.gov.ru/epz/order/notice/ea44/view/common-info.html?regNumber=0873400003921000407</t>
  </si>
  <si>
    <t>1970515020222000044</t>
  </si>
  <si>
    <t>https://zakupki.gov.ru/epz/order/notice/ea44/view/common-info.html?regNumber=0873400003921000410</t>
  </si>
  <si>
    <t>1970515020222000046</t>
  </si>
  <si>
    <t>0873400003921000410-0001</t>
  </si>
  <si>
    <t>https://zakupki.gov.ru/epz/order/notice/ea44/view/common-info.html?regNumber=0873400003921000415</t>
  </si>
  <si>
    <t>1970515020222000045</t>
  </si>
  <si>
    <t>0873400003921000415-0001</t>
  </si>
  <si>
    <t>0873400003921000416-0001</t>
  </si>
  <si>
    <t>Тигераза®</t>
  </si>
  <si>
    <t>https://zakupki.gov.ru/epz/order/notice/ea44/view/common-info.html?regNumber=0873400003921000416</t>
  </si>
  <si>
    <t>1970515020222000048</t>
  </si>
  <si>
    <t>https://zakupki.gov.ru/epz/order/notice/ea44/view/common-info.html?regNumber=0873400003921000431</t>
  </si>
  <si>
    <t>1970515020222000047</t>
  </si>
  <si>
    <t>0873400003921000431-0001</t>
  </si>
  <si>
    <t>1.Никвесел;
2. ФЕЛОМИКА</t>
  </si>
  <si>
    <t>https://zakupki.gov.ru/epz/order/notice/ea44/view/common-info.html?regNumber=0873400003921000444</t>
  </si>
  <si>
    <t>1970515020222000049</t>
  </si>
  <si>
    <t>0873400003921000444-0001</t>
  </si>
  <si>
    <t>Далибра®</t>
  </si>
  <si>
    <t>https://zakupki.gov.ru/epz/order/notice/ea44/view/common-info.html?regNumber=0873400003921000447</t>
  </si>
  <si>
    <t>1970515020222000050</t>
  </si>
  <si>
    <t>0873400003921000447-0001</t>
  </si>
  <si>
    <t>https://zakupki.gov.ru/epz/order/notice/ea44/view/common-info.html?regNumber=0873400003921000430</t>
  </si>
  <si>
    <t>https://zakupki.gov.ru/epz/order/notice/ea44/view/common-info.html?regNumber=0873400003921000449</t>
  </si>
  <si>
    <t>https://zakupki.gov.ru/epz/order/notice/ea44/view/common-info.html?regNumber=0873400003921000451</t>
  </si>
  <si>
    <t>0873400003921000430-0001</t>
  </si>
  <si>
    <t>0873400003921000449-0001</t>
  </si>
  <si>
    <t>0873400003921000451-0001</t>
  </si>
  <si>
    <t>1. Милатиб;
2. Бортезол</t>
  </si>
  <si>
    <t>Эльсульфавирин, капсулы, 20 мг</t>
  </si>
  <si>
    <t xml:space="preserve">Эльсульфавирин, капсулы, 20 мг </t>
  </si>
  <si>
    <t>Ламивудин, таблетки покрытые пленочной оболочкой 150 мг</t>
  </si>
  <si>
    <t>Вакцина для профилактики дифтерии, коклюша и столбняка,суспензия для внутримышечного введения</t>
  </si>
  <si>
    <t>Анатоксин дифтерийный  (с  уменьшенным  содержанием  антигена),  суспензия  для  внутримышечного  и подкожного  введенияи/или суспензия  для  инъекций</t>
  </si>
  <si>
    <t>Анатоксин столбнячный,  суспензия  для  подкожного  введения</t>
  </si>
  <si>
    <t>Тенофовир, таблетки, покрытые пленочной оболочкой, 150 мг</t>
  </si>
  <si>
    <t>Кобицистат + Тенофовира алафенамид + Элвитегравир + Эмтрицитабин</t>
  </si>
  <si>
    <t>Вакцина для профилактики вирусного гепатита В (дет)</t>
  </si>
  <si>
    <t>Тенофовир, таблетки, покрытые пленочной оболочкой, 300 мг</t>
  </si>
  <si>
    <t>Ралтегравир, таблетки жевательные, 25 мг</t>
  </si>
  <si>
    <t>Вакцина для профилактики кори, лиофилизат для приготовления раствора для подкожного введения</t>
  </si>
  <si>
    <t>Энтекавир, таблетки покрытые пленочной оболочкой, 1 мг</t>
  </si>
  <si>
    <t>Вакцина для профилактики вирусного гепатита В (взр)</t>
  </si>
  <si>
    <t>Циклосерин, капсулы, 125 мг</t>
  </si>
  <si>
    <t>Фосампренавир, таблетки покрытые пленочной оболочкой 700 мг</t>
  </si>
  <si>
    <t>Лопинавир+Ритонавир, раствор для приема внутрь, 80 мг+ 20 мг/мл</t>
  </si>
  <si>
    <t>Аталурен 250мг</t>
  </si>
  <si>
    <t>Аталурен, порошок для приема внутрь, 1000 мг</t>
  </si>
  <si>
    <t>Аталурен 125 мг</t>
  </si>
  <si>
    <t xml:space="preserve">Вакцинадля профилактики вирусного гепатита В (для детскогонаселения(для детей до года)), суспензия для внутримышечноговведения, 0,02 мг/мл </t>
  </si>
  <si>
    <t>Циклосерин, капсулы, 250 мг</t>
  </si>
  <si>
    <t>Рилпивирин+Тенофовир+Эмтрицитабин,  таблетки,  покрытые пленочной оболочкой,  25 мг + 300 мг +200 мг</t>
  </si>
  <si>
    <t>Антиингибиторный коагулянтный комплекс, лиофилизат для приготовления раствора для инфузий, 1000 ЕД.</t>
  </si>
  <si>
    <t>Капреомицин, 500 мг</t>
  </si>
  <si>
    <t xml:space="preserve">Аминосалициловая кислота, лиофилизат для приготовления р-ра для инфузий 3г и/или р-р для инфузий, 30 мг/мл, 100мл </t>
  </si>
  <si>
    <t>Капреомицин 750 мг</t>
  </si>
  <si>
    <t>Зидовудин, таблетки, покрытые пленочной оболочкой, 300 мг</t>
  </si>
  <si>
    <t>Анатоксин дифтерийно-столбнячный  (с  уменьшенным  содержанием  антигенов),  суспензия  для внутримышечного и подкожного введения</t>
  </si>
  <si>
    <t>Интерферон бета-1а, раствор для подкожного введения, 44 мкг (12 млн. МЕ)</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</si>
  <si>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 .</t>
  </si>
  <si>
    <t>Этионамид таб по или таб ппо 250</t>
  </si>
  <si>
    <t>Лопинавир+Ритонавир, таблетки, покрытые пленочной оболочкой, 100мг+25мг</t>
  </si>
  <si>
    <t>Лопинавир+Ритонавир, таблетки, покрытые пленочной оболочкой, 200мг+50мг</t>
  </si>
  <si>
    <t>Маравирок, таблетки покрытые пленочной оболочкой, 150 мг</t>
  </si>
  <si>
    <t>Аминосалициловая кислота, таблетки кишечнорастворимые ппо и/или таблетки, покрытые кишечной оболочкой, 1000 мг</t>
  </si>
  <si>
    <t xml:space="preserve">Вакцина для профилактики кори, краснухи и паротита, лиофилизат для приготовления раствора для подкожного введения. </t>
  </si>
  <si>
    <t>Флударабин, таблетки покрытые пленочной оболочкой, 10 мг.</t>
  </si>
  <si>
    <t>Маравирок, таблетки покрытые пленочной оболочкой, 300 мг</t>
  </si>
  <si>
    <t>Этравирин, таблетки, 25 мг</t>
  </si>
  <si>
    <t>0873400003922000043</t>
  </si>
  <si>
    <t>0873400003922000042</t>
  </si>
  <si>
    <t>0873400003922000041</t>
  </si>
  <si>
    <t>0873400003922000040</t>
  </si>
  <si>
    <t>0873400003922000039</t>
  </si>
  <si>
    <t>0873400003922000038</t>
  </si>
  <si>
    <t>0873400003922000037</t>
  </si>
  <si>
    <t>0873400003922000036</t>
  </si>
  <si>
    <t>0873400003922000035</t>
  </si>
  <si>
    <t>Абакавир, таблетки, покрытые пленочной оболочкой, 150 мг</t>
  </si>
  <si>
    <t>Вакцина для профилактики вирусного гепатита В, дифтерии и столбняка, суспензия для внутримышечного введения</t>
  </si>
  <si>
    <t>Эфмороктоког альфа, лиофилизат  для  приготовления  раствора  для  внутривенного  введения, 1000МЕ</t>
  </si>
  <si>
    <t>Эфмороктоког альфа, лиофилизат  для  приготовления  раствора  для  внутривенного  введения, 500МЕ</t>
  </si>
  <si>
    <t>Эфмороктоког альфа, лиофилизат  для  приготовления  раствора  для  внутривенного  введения, 1500МЕ</t>
  </si>
  <si>
    <t>0873400003922000052</t>
  </si>
  <si>
    <t>0873400003922000051</t>
  </si>
  <si>
    <t>0873400003922000050</t>
  </si>
  <si>
    <t>0873400003922000049</t>
  </si>
  <si>
    <t>0873400003922000048</t>
  </si>
  <si>
    <t>0873400003922000047</t>
  </si>
  <si>
    <t>0873400003922000046</t>
  </si>
  <si>
    <t>0873400003922000045</t>
  </si>
  <si>
    <t>0873400003922000044</t>
  </si>
  <si>
    <t>Атазанавир, капсулы 150</t>
  </si>
  <si>
    <t>1970515020222000064 </t>
  </si>
  <si>
    <t>https://zakupki.gov.ru/epz/order/notice/ea44/view/common-info.html?regNumber=0873400003921000400</t>
  </si>
  <si>
    <t>0873400003921000400-0001</t>
  </si>
  <si>
    <t>Коагил-VII®</t>
  </si>
  <si>
    <t>https://zakupki.gov.ru/epz/order/notice/ea44/view/common-info.html?regNumber=0873400003921000418</t>
  </si>
  <si>
    <t>1970515020222000056</t>
  </si>
  <si>
    <t>0873400003921000418-0001</t>
  </si>
  <si>
    <t>0873400003921000420-0001</t>
  </si>
  <si>
    <t>0873400003921000421-0001</t>
  </si>
  <si>
    <t>Феморикс®</t>
  </si>
  <si>
    <t>https://zakupki.gov.ru/epz/order/notice/ea44/view/common-info.html?regNumber=0873400003921000420</t>
  </si>
  <si>
    <t>Элизария ®</t>
  </si>
  <si>
    <t>https://zakupki.gov.ru/epz/order/notice/ea44/view/common-info.html?regNumber=0873400003921000421</t>
  </si>
  <si>
    <t>Невирапин таб по или таб ппо 200 мг</t>
  </si>
  <si>
    <t>Доравирин + Ламивудин + Тенофовир, таблетки, покрытые пленочной оболочкой, 100 мг + 300 мг + 245 мг</t>
  </si>
  <si>
    <t xml:space="preserve">Ивакафтор+Лумакафтор, таблетки, покрытые пленочной оболочкой, 125 мг + 100 мг  </t>
  </si>
  <si>
    <t>Ивакафтор+Лумакафтор, таблетки, покрытые пленочной оболочкой, 125 мг + 100 мг</t>
  </si>
  <si>
    <t>Ивакафтор+Лумакафтор, таблетки, покрытые пленочной оболочкой, 125 мг + 200 мг</t>
  </si>
  <si>
    <t>0873400003922000066</t>
  </si>
  <si>
    <t>0873400003922000068</t>
  </si>
  <si>
    <t>0873400003922000070</t>
  </si>
  <si>
    <t>0873400003922000067</t>
  </si>
  <si>
    <t>0873400003922000071</t>
  </si>
  <si>
    <t>0873400003922000069</t>
  </si>
  <si>
    <t>0873400003922000064</t>
  </si>
  <si>
    <t>0873400003922000063</t>
  </si>
  <si>
    <t>0873400003922000065</t>
  </si>
  <si>
    <t>0873400003922000062</t>
  </si>
  <si>
    <t>0873400003922000061</t>
  </si>
  <si>
    <t>0873400003922000060</t>
  </si>
  <si>
    <t>0873400003922000059</t>
  </si>
  <si>
    <t>0873400003922000058</t>
  </si>
  <si>
    <t>0873400003922000056</t>
  </si>
  <si>
    <t>0873400003922000055</t>
  </si>
  <si>
    <t>0873400003922000054</t>
  </si>
  <si>
    <t>0873400003922000053</t>
  </si>
  <si>
    <t>0873400003922000057</t>
  </si>
  <si>
    <t>0873400003921000432-0001</t>
  </si>
  <si>
    <t>0873400003921000434-0001</t>
  </si>
  <si>
    <t>0873400003921000435-0001</t>
  </si>
  <si>
    <t>0873400003921000436-0001</t>
  </si>
  <si>
    <t>0873400003921000442-0001</t>
  </si>
  <si>
    <t>0873400003921000437-0001</t>
  </si>
  <si>
    <t>0873400003921000438-0001</t>
  </si>
  <si>
    <t>0873400003921000439-0001</t>
  </si>
  <si>
    <t>лиофилизат для приготовления раствора для инфузий</t>
  </si>
  <si>
    <t>0873400003921000440-0001</t>
  </si>
  <si>
    <t>1. Адвейт®;
2. Адвейт®</t>
  </si>
  <si>
    <t>1.Швейцария/Австрия;
2.Швейцария/Австрия.</t>
  </si>
  <si>
    <t>0873400003921000441-0001</t>
  </si>
  <si>
    <t>0873400003921000448-0001</t>
  </si>
  <si>
    <t>1. Фломирен;
2. Фломирен;
2. Микофенолата мофетил</t>
  </si>
  <si>
    <t>0873400003921000452-0001</t>
  </si>
  <si>
    <t>ДАРБИНЕС</t>
  </si>
  <si>
    <t>0873400003921000453-0001</t>
  </si>
  <si>
    <t>0873400003921000458-0001</t>
  </si>
  <si>
    <t>0873400003921000459-0001</t>
  </si>
  <si>
    <t>0873400003921000463-0001</t>
  </si>
  <si>
    <t>АО "НацИмБио"</t>
  </si>
  <si>
    <t>Бубо®-М (Вакцина комбинированная гепатита В и анатоксина дифтерийно-столбнячного с уменьшенным содержанием антигенов адсорбированная жидкая)</t>
  </si>
  <si>
    <t>суспензия для внутримышечного введения</t>
  </si>
  <si>
    <t>ВАКТРИВИР Комбинированная вакцина против кори, краснухи и паротита культуральная живая</t>
  </si>
  <si>
    <t>0873400003921000464-0001</t>
  </si>
  <si>
    <t>0873400003921000465-0001</t>
  </si>
  <si>
    <t>1. Феморикс®;
2. Терифлуномид</t>
  </si>
  <si>
    <t>1. таблетки, покрытые пленочной оболочкой;
2. таблетки, покрытые пленочной оболочкой</t>
  </si>
  <si>
    <t>0873400003921000466-0001</t>
  </si>
  <si>
    <r>
      <t>Иларис</t>
    </r>
    <r>
      <rPr>
        <sz val="12"/>
        <color theme="1"/>
        <rFont val="Calibri"/>
        <family val="2"/>
        <charset val="204"/>
      </rPr>
      <t>®</t>
    </r>
  </si>
  <si>
    <t>0873400003921000467-0001</t>
  </si>
  <si>
    <t>1. Инфибета®;
2. Интерферон бета-1b.</t>
  </si>
  <si>
    <t>1.  лиофилизат для приготовления раствора для подкожного введения;
2.  раствор для подкожного введения.</t>
  </si>
  <si>
    <t>0873400003921000468-0001</t>
  </si>
  <si>
    <t>0873400003921000469-0001</t>
  </si>
  <si>
    <t>0873400003922000074</t>
  </si>
  <si>
    <t>0873400003922000073</t>
  </si>
  <si>
    <t>0873400003922000072</t>
  </si>
  <si>
    <t>0873400003922000081</t>
  </si>
  <si>
    <t>0873400003922000080</t>
  </si>
  <si>
    <t>0873400003922000079</t>
  </si>
  <si>
    <t>0873400003922000078</t>
  </si>
  <si>
    <t>0873400003922000077</t>
  </si>
  <si>
    <t>0873400003922000076</t>
  </si>
  <si>
    <t>0873400003922000075</t>
  </si>
  <si>
    <t>Зидовудин+Ламивудин, таб ппо 300 мг+150 мг</t>
  </si>
  <si>
    <t>Пэгинтерферон альфа-2а, раствор для подкожного введения, 180 мкг/0,5 мл</t>
  </si>
  <si>
    <t>Фосфазид, таблетки, 200 мг</t>
  </si>
  <si>
    <t>Биктегравир + Тенофовир алафенамид + Эмтрицитабин, таблетки, покрытые пленочной оболочкой, 50 мг + 25 мг + 200 мг</t>
  </si>
  <si>
    <t>Абакавир+Ламивудин, тппо, 600 мг+300 мг</t>
  </si>
  <si>
    <t>Ивакафтор+Лумакафтор, гранулы, 125 мг + 100 мг</t>
  </si>
  <si>
    <t>Зидовудин, таблетки ппо и/или капсулы, 100 мг</t>
  </si>
  <si>
    <t>Фосфазид, таблетки, 400 мг</t>
  </si>
  <si>
    <t>Ивакафтор+Лумакафтор, гранулы, 188 мг + 150 мг</t>
  </si>
  <si>
    <t>Аминосалициловая кислота, таблетки и/или гранулы, 2000 мг</t>
  </si>
  <si>
    <t>Элосульфаза альфа, 1мг/мл</t>
  </si>
  <si>
    <t>0873400003922000082</t>
  </si>
  <si>
    <t>Абакавир тппо 600 мг</t>
  </si>
  <si>
    <t>Вакцина для профилактики полиомиелита (инактивированная),суспензия для внутримышечного  и  подкожного  введения, 0,5  мл/доза</t>
  </si>
  <si>
    <t>Асфотаза альфа, раствор для подкожного введения, 40 мг/мл, 1 мл</t>
  </si>
  <si>
    <t>Элосульфаза альфа 1мг/мл</t>
  </si>
  <si>
    <t>0873400003922000099</t>
  </si>
  <si>
    <t>Свердловской области
Ханты-Мансийского автономного округа - Югры
Челябинской области</t>
  </si>
  <si>
    <t>0873400003922000097</t>
  </si>
  <si>
    <t>Ремдесивир, лиофилизат для приготовления концентрата для приготовления раствора для инфузий, 100 мг</t>
  </si>
  <si>
    <t>0873400003922000096</t>
  </si>
  <si>
    <t>0873400003922000095</t>
  </si>
  <si>
    <t>0873400003922000098</t>
  </si>
  <si>
    <t>0873400003922000094</t>
  </si>
  <si>
    <t>0873400003922000093</t>
  </si>
  <si>
    <t>0873400003922000092</t>
  </si>
  <si>
    <t>0873400003922000091</t>
  </si>
  <si>
    <t>0873400003922000090</t>
  </si>
  <si>
    <t>0873400003922000089</t>
  </si>
  <si>
    <t>0873400003922000088</t>
  </si>
  <si>
    <t>0873400003922000087</t>
  </si>
  <si>
    <t>0873400003922000086</t>
  </si>
  <si>
    <t>0873400003922000085</t>
  </si>
  <si>
    <t>0873400003922000084</t>
  </si>
  <si>
    <t>0873400003922000083</t>
  </si>
  <si>
    <t>Асфотаза альфа, раствор для подкожного введения, 40 мг/мл, 0,7 мл</t>
  </si>
  <si>
    <t>0873400003922000006_358372</t>
  </si>
  <si>
    <t>0873400003922000008_358372</t>
  </si>
  <si>
    <t>0873400003922000005_358372</t>
  </si>
  <si>
    <t>Иларис®</t>
  </si>
  <si>
    <t>Италия, Германия</t>
  </si>
  <si>
    <t>Канума®</t>
  </si>
  <si>
    <t>0873400003922000009_358372</t>
  </si>
  <si>
    <t>Коселуго</t>
  </si>
  <si>
    <t>Стрензик®</t>
  </si>
  <si>
    <t>0873400003922000013_358372</t>
  </si>
  <si>
    <t>АО "Ланцет"</t>
  </si>
  <si>
    <t>ТРАНСЛАРНА®</t>
  </si>
  <si>
    <t>порошок для приема внутрь</t>
  </si>
  <si>
    <t>Вимизайм</t>
  </si>
  <si>
    <t>Гэттестив</t>
  </si>
  <si>
    <t>0873400003922000020-0001</t>
  </si>
  <si>
    <t>0873400003922000021_358372</t>
  </si>
  <si>
    <t>0873400003922000022_358372</t>
  </si>
  <si>
    <t>Афинитор®</t>
  </si>
  <si>
    <t>таблетки диспергируемые</t>
  </si>
  <si>
    <t>Асфотаза  альфа,  раствор  для  подкожного  введения, 100 мг/мл</t>
  </si>
  <si>
    <t>0873400003922000120</t>
  </si>
  <si>
    <t>0873400003922000119</t>
  </si>
  <si>
    <t>0873400003922000118</t>
  </si>
  <si>
    <t>0873400003922000117</t>
  </si>
  <si>
    <t>0873400003922000116</t>
  </si>
  <si>
    <t>0873400003922000115</t>
  </si>
  <si>
    <t>0873400003922000114</t>
  </si>
  <si>
    <t>0873400003922000113</t>
  </si>
  <si>
    <t>0873400003922000112</t>
  </si>
  <si>
    <t>0873400003922000111</t>
  </si>
  <si>
    <t>0873400003922000110</t>
  </si>
  <si>
    <t>0873400003922000109</t>
  </si>
  <si>
    <t>0873400003922000108</t>
  </si>
  <si>
    <t>0873400003922000107</t>
  </si>
  <si>
    <t>0873400003922000106</t>
  </si>
  <si>
    <t>0873400003922000105</t>
  </si>
  <si>
    <t>0873400003922000104</t>
  </si>
  <si>
    <t>0873400003922000103</t>
  </si>
  <si>
    <t>0873400003922000102</t>
  </si>
  <si>
    <t>0873400003922000101</t>
  </si>
  <si>
    <t>0873400003922000100</t>
  </si>
  <si>
    <t>Молнупиравир, капсулы, 200 мг</t>
  </si>
  <si>
    <t>69-р</t>
  </si>
  <si>
    <t xml:space="preserve">Иммуноглобулин  человека  нормальный, раствор  для инфузийи/или раствор для внутривенных и подкожных инфузий, 100 мг/млв рамках </t>
  </si>
  <si>
    <t>Левофлоксацин, раствор для инфузий, 5 мг/мл</t>
  </si>
  <si>
    <t>0873400003922000134</t>
  </si>
  <si>
    <t>0873400003922000133</t>
  </si>
  <si>
    <t>0873400003922000132</t>
  </si>
  <si>
    <t>0873400003922000131</t>
  </si>
  <si>
    <t>0873400003922000130</t>
  </si>
  <si>
    <t>0873400003922000129</t>
  </si>
  <si>
    <t>0873400003922000128</t>
  </si>
  <si>
    <t>0873400003922000127</t>
  </si>
  <si>
    <t>0873400003922000126</t>
  </si>
  <si>
    <t>0873400003922000125</t>
  </si>
  <si>
    <t>0873400003922000124</t>
  </si>
  <si>
    <t>0873400003922000123</t>
  </si>
  <si>
    <t>0873400003922000122</t>
  </si>
  <si>
    <t>Абакавир, таблетки, покрытые пленочной оболочкой, 300 мг</t>
  </si>
  <si>
    <t>0873400003922000121</t>
  </si>
  <si>
    <t>0873400003922000001_358372</t>
  </si>
  <si>
    <t>0873400003922000007_358372</t>
  </si>
  <si>
    <t>Такзайро</t>
  </si>
  <si>
    <t>Оркамби®</t>
  </si>
  <si>
    <t>Соединенное королевство</t>
  </si>
  <si>
    <t>гранулы</t>
  </si>
  <si>
    <t>0873400003922000011-0001</t>
  </si>
  <si>
    <t>0873400003922000012-0001</t>
  </si>
  <si>
    <t>ООО "ДрагСерВис"</t>
  </si>
  <si>
    <t>АриоСэвен™</t>
  </si>
  <si>
    <t>1970515020222000052</t>
  </si>
  <si>
    <t>1970515020222000037</t>
  </si>
  <si>
    <t>1970515020222000032</t>
  </si>
  <si>
    <t>0873400003922000024-0001</t>
  </si>
  <si>
    <t>0873400003922000135</t>
  </si>
  <si>
    <t>Атазанавир, капсулы, 200  мг</t>
  </si>
  <si>
    <t xml:space="preserve">Рисдиплам, порошок для приготовления раствора для приема внутрь 0,75 мг/мл, 2 г </t>
  </si>
  <si>
    <t xml:space="preserve">Рисдиплам,  порошок  для  приготовления  раствора  для приема внутрь 0,75 мг/мл, 2 г </t>
  </si>
  <si>
    <t>Левофлоксацин, таблетки, покрытые пленочной оболочкой, 250мг</t>
  </si>
  <si>
    <t>0873400003922000144</t>
  </si>
  <si>
    <t>0873400003922000143</t>
  </si>
  <si>
    <t>0873400003922000142</t>
  </si>
  <si>
    <t>0873400003922000141</t>
  </si>
  <si>
    <t>0873400003922000140</t>
  </si>
  <si>
    <t>0873400003922000139</t>
  </si>
  <si>
    <t>0873400003922000138</t>
  </si>
  <si>
    <t>0873400003922000137</t>
  </si>
  <si>
    <t>0873400003922000136</t>
  </si>
  <si>
    <t>Вакцина для профилактики полиомиелита (пероральная), раствор для приема внутрь, 0,2 мл/доза</t>
  </si>
  <si>
    <t>Канамицин, порошок  для  приготовления  раствора  для инъекций и/или порошок для приготовления раствора для внутримышечного введения, 1000 мг</t>
  </si>
  <si>
    <t>Левофлоксацин, таблетки, покрытые пленочной оболочкой, 500мг</t>
  </si>
  <si>
    <t>0873400003922000156</t>
  </si>
  <si>
    <t>0873400003922000155</t>
  </si>
  <si>
    <t>0873400003922000154</t>
  </si>
  <si>
    <t>0873400003922000153</t>
  </si>
  <si>
    <t>0873400003922000152</t>
  </si>
  <si>
    <t>0873400003922000151</t>
  </si>
  <si>
    <t>0873400003922000150</t>
  </si>
  <si>
    <t>0873400003922000149</t>
  </si>
  <si>
    <t>0873400003922000148</t>
  </si>
  <si>
    <t>0873400003922000147</t>
  </si>
  <si>
    <t>0873400003922000146</t>
  </si>
  <si>
    <t>0873400003922000145</t>
  </si>
  <si>
    <t>Протионамид, таблетки, покрытые оболочкой и/или пленочной оболочкой, 250 мг</t>
  </si>
  <si>
    <t>Левофлоксацин, таблетки, покрытые оболочкой и/или пленочной оболочкой, 750 мг</t>
  </si>
  <si>
    <t>Рисдиплам, порошок для приготовления раствора для приема внутрь 0,75 мг/мл, 2 г в</t>
  </si>
  <si>
    <t>0873400003922000023-0001</t>
  </si>
  <si>
    <t>ЗАО "Биокад"</t>
  </si>
  <si>
    <t>0873400003922000025-0001</t>
  </si>
  <si>
    <t>0873400003922000026-0001</t>
  </si>
  <si>
    <t>0873400003922000027-0001</t>
  </si>
  <si>
    <t>0873400003922000028-0001</t>
  </si>
  <si>
    <t>0873400003922000029-0001</t>
  </si>
  <si>
    <t>Вакцина против коклюша, дифтерии, столбняка и гепатита В адсорбированная (Вакцина АКДС-Геп В)</t>
  </si>
  <si>
    <t>Вакцина паротитная культуральная живая</t>
  </si>
  <si>
    <t>Вакцина против краснухи культуральная живая</t>
  </si>
  <si>
    <t>1. Вакцина туберкулезная для щадящей первичной иммунизации (БЦЖ-М);
2. Вакцина туберкулезная для щадящей первичной иммунизации (БЦЖ-М).</t>
  </si>
  <si>
    <t>1. лиофилизат для приготовления суспензии для внутрикожного введения;
2.  лиофилизат для приготовления суспензии для внутрикожного введения.</t>
  </si>
  <si>
    <t>1. Вакцина туберкулезная (БЦЖ);
2. Вакцина туберкулезная (БЦЖ).</t>
  </si>
  <si>
    <t>0873400003922000030-0001</t>
  </si>
  <si>
    <t>0873400003922000031-0001</t>
  </si>
  <si>
    <t>Хумира®</t>
  </si>
  <si>
    <t>Вакцина паротитно-коревая культуральная живая</t>
  </si>
  <si>
    <t>0873400003922000033_358372</t>
  </si>
  <si>
    <t>ЭВРИСДИ®</t>
  </si>
  <si>
    <t>порошок для приготовления раствора для приема внутрь</t>
  </si>
  <si>
    <t>Линезолид, таблетки,  покрытые  пленочной  оболочкой, 300 мг</t>
  </si>
  <si>
    <t>Теризидон, капсулы, 300 мг</t>
  </si>
  <si>
    <t>Теризидон, капсулы, 250 мг</t>
  </si>
  <si>
    <t>Теризидон, капсулы, 150 мг</t>
  </si>
  <si>
    <t>Саквинавир, таблетки, покрытые пленочной оболочкой, 500 мг</t>
  </si>
  <si>
    <t>Тенофовира алафенамид, таблетки, покрытые пленочной оболочкой, 25 мг</t>
  </si>
  <si>
    <t>0873400003922000176</t>
  </si>
  <si>
    <t>0873400003922000177</t>
  </si>
  <si>
    <t>0873400003922000175</t>
  </si>
  <si>
    <t>0873400003922000174</t>
  </si>
  <si>
    <t>0873400003922000173</t>
  </si>
  <si>
    <t>0873400003922000172</t>
  </si>
  <si>
    <t>0873400003922000171</t>
  </si>
  <si>
    <t>0873400003922000170</t>
  </si>
  <si>
    <t>0873400003922000169</t>
  </si>
  <si>
    <t>0873400003922000168</t>
  </si>
  <si>
    <t>0873400003922000167</t>
  </si>
  <si>
    <t>0873400003922000166</t>
  </si>
  <si>
    <t>0873400003922000165</t>
  </si>
  <si>
    <t>0873400003922000164</t>
  </si>
  <si>
    <t>0873400003922000163</t>
  </si>
  <si>
    <t>0873400003922000162</t>
  </si>
  <si>
    <t>0873400003922000161</t>
  </si>
  <si>
    <t>0873400003922000160</t>
  </si>
  <si>
    <t>0873400003922000159</t>
  </si>
  <si>
    <t>0873400003922000158</t>
  </si>
  <si>
    <t>0873400003922000157</t>
  </si>
  <si>
    <t>0873400003922000004-0001</t>
  </si>
  <si>
    <t>Адваграф®</t>
  </si>
  <si>
    <t>капсулы пролонгированного действия</t>
  </si>
  <si>
    <t>0873400003922000002_358372</t>
  </si>
  <si>
    <t>0873400003922000003-0001</t>
  </si>
  <si>
    <t>Моксифлоксацин, таблетки, покрытые пленочной оболочкой, 400 мг</t>
  </si>
  <si>
    <t>Линезолид, таблетки, покрытые пленочной оболочкой, 400 мг</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</si>
  <si>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</si>
  <si>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Линезолид, таблетки, покрытые пленочной оболочкой, 200 мг</t>
  </si>
  <si>
    <t>Линезолид, гранулы для приготовления суспензиидля приема внутрь, 100мг/5 мл</t>
  </si>
  <si>
    <t xml:space="preserve">Вакцина для профилактики кори, лиофилизат для приготовления раствора для подкожного введения,0,5 мл/доза </t>
  </si>
  <si>
    <t>Моксифлоксацин, раствор для инфузий, 1,6 мг/мл</t>
  </si>
  <si>
    <t>Тиоуреидоиминометилпиридиния перхлорат, таблетки покрытые пленочной оболочкой, 400 мг</t>
  </si>
  <si>
    <t>1512 туб</t>
  </si>
  <si>
    <t>исполнен</t>
  </si>
  <si>
    <t>0873400003921000450-0001</t>
  </si>
  <si>
    <t>0873400003921000412-0001</t>
  </si>
  <si>
    <t>отклонение</t>
  </si>
  <si>
    <t>Московскаяя область
Москва</t>
  </si>
  <si>
    <t>Алтайский край
Амурская область
Еврейская автономная область
Забайкальский край
Иркутсткая область
Камчатского края
Кузбасса
Магаданской области
Новосибирской области
Омской области
Приморского края
Республики Алтай
Республики Бурятия
Республики Саха (Якутия)
Республики Тыва
Республики Хакасия
Сахалинской области
Томской области
Хабаровского края
Чукотского автономного округа</t>
  </si>
  <si>
    <t>Аминосалициловаякислота, раствор для инфузий, 30 мг/мл, и/или лиофилизат для приготовления раствора для инфузий, 13,49 г</t>
  </si>
  <si>
    <t>Элсульфавирин, капсулы, 20 мг</t>
  </si>
  <si>
    <t>п. 9 ч. 1 ст. 93 Федерального закона № 44-ФЗ, распоряжения Правительства Российской Федерации от 25.01.2022 № 69-р</t>
  </si>
  <si>
    <t>Тиксагевимаб + Цилгавимаб, раствор для инъекций 150 мг + 150 мг</t>
  </si>
  <si>
    <t>упаковка</t>
  </si>
  <si>
    <t>Корея</t>
  </si>
  <si>
    <t>ЭВУШЕЛД</t>
  </si>
  <si>
    <t>раствор для инъекций</t>
  </si>
  <si>
    <t>Регаст</t>
  </si>
  <si>
    <t>0873400003922000044-0001</t>
  </si>
  <si>
    <t>0873400003922000046-0001</t>
  </si>
  <si>
    <t>0873400003922000049-0001</t>
  </si>
  <si>
    <t>0873400003922000050-0001</t>
  </si>
  <si>
    <t>0873400003922000051-0001</t>
  </si>
  <si>
    <t>0873400003922000054-0001</t>
  </si>
  <si>
    <t>0873400003922000056-0001</t>
  </si>
  <si>
    <t>0873400003922000047-0001</t>
  </si>
  <si>
    <t>Интеленс®</t>
  </si>
  <si>
    <t>таблетки жевательные</t>
  </si>
  <si>
    <t>Даклавизар</t>
  </si>
  <si>
    <t>Нинларо®</t>
  </si>
  <si>
    <t>Зепатир®</t>
  </si>
  <si>
    <t>0873400003922000063-0001</t>
  </si>
  <si>
    <t>Линезолид, таблетки, покрытые пленочной оболочкой, 600 мг</t>
  </si>
  <si>
    <t>Симанод</t>
  </si>
  <si>
    <t>0873400003922000045-0001</t>
  </si>
  <si>
    <t>ООО "Эдвансд Трейдинг"</t>
  </si>
  <si>
    <t>1. Спарфло®;
2. Спарфлоксацин;
3. Спарфлоксацин;
4. Флоксимар;
5. Флоксимар.</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</si>
  <si>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t>
  </si>
  <si>
    <t>0873400003922000048-0001</t>
  </si>
  <si>
    <t>0873400003922000052-0001</t>
  </si>
  <si>
    <t>Олитид®</t>
  </si>
  <si>
    <t>Амивирен®</t>
  </si>
  <si>
    <t>0873400003922000074-0001</t>
  </si>
  <si>
    <t>Анатоксин дифтерийный очищенный адсорбированный 
с уменьшенным содержанием антигена жидкий (АД-М-анатоксин)</t>
  </si>
  <si>
    <t>суспензия для внутримышечного и подкожного введения</t>
  </si>
  <si>
    <t>0873400003922000078-0001</t>
  </si>
  <si>
    <t>0873400003922000079-0001</t>
  </si>
  <si>
    <t>0873400003922000080-0001</t>
  </si>
  <si>
    <t>0873400003922000081-0001</t>
  </si>
  <si>
    <t>0873400003922000082-0001</t>
  </si>
  <si>
    <t>Анатоксин дифтерийно-столбнячный очищенный адсорбированный с уменьшенным содержанием антигенов жидкий (АДС-М-анатоксин)</t>
  </si>
  <si>
    <t>Анатоксин дифтерийно-столбнячный очищенный адсорбированный жидкий (АДС-анатоксин)</t>
  </si>
  <si>
    <t>Амикацин, раствор для инфузийи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лиофилизат для приготовления раствора для внутривенного и внутримышечного введения, 500 мг</t>
  </si>
  <si>
    <t>Селуметиниб, капсулы, 25мг</t>
  </si>
  <si>
    <t>Анатоксин столбнячный очищенный адсорбированный жидкий (АС-анатоксин)</t>
  </si>
  <si>
    <t>суспензия для подкожного введения</t>
  </si>
  <si>
    <t>Вакцина коклюшно-дифтерийно-столбнячная адсорбированная 
(АКДС-вакцина)</t>
  </si>
  <si>
    <t>расторгнут</t>
  </si>
  <si>
    <t>Ремдесивир, лиофилизатдля приготовления концентрата для приготовления раствора для инфузий, 100 мг</t>
  </si>
  <si>
    <t xml:space="preserve">Эфавиренз, таблетки,покрытые пленочной оболочкойи/или капсулы, 300 мг </t>
  </si>
  <si>
    <t>0873400003922000058-0001</t>
  </si>
  <si>
    <t>0873400003922000062-0001</t>
  </si>
  <si>
    <t>ООО "Виренд Интернейшнл"</t>
  </si>
  <si>
    <t>Зидовудин</t>
  </si>
  <si>
    <t>Великобритания</t>
  </si>
  <si>
    <t>Ретровир</t>
  </si>
  <si>
    <t>раствор для инфузий</t>
  </si>
  <si>
    <t>0873400003922000072-0001</t>
  </si>
  <si>
    <t>0873400003922000075-0001</t>
  </si>
  <si>
    <t>1. 1. Вакцина гепатита В рекомбинантная дрожжевая;
2. Регевак® В (Вакцина против гепатита В, рекомбинантная дрожжевая жидкая).</t>
  </si>
  <si>
    <t>мл.</t>
  </si>
  <si>
    <t>1. суспензия для внутримышечного введения;
2. суспензия для внутримышечного введения.</t>
  </si>
  <si>
    <t>0873400003922000076-0001</t>
  </si>
  <si>
    <t>1.Вакцина гепатита В рекомбинантная дрожжевая;
2. Вакцина гепатита В рекомбинантная дрожжевая.</t>
  </si>
  <si>
    <t>1. суспензия для внутримышечного введения;
2.  суспензия для внутримышечного введения.</t>
  </si>
  <si>
    <t>0873400003922000085-0001</t>
  </si>
  <si>
    <t>0873400003922000093-0001</t>
  </si>
  <si>
    <t>0873400003922000099-0001</t>
  </si>
  <si>
    <t>0873400003922000086_358372</t>
  </si>
  <si>
    <t>0873400003922000088-0001</t>
  </si>
  <si>
    <t>0873400003922000089_358372</t>
  </si>
  <si>
    <t>0873400003922000090_358372</t>
  </si>
  <si>
    <t>0873400003922000091_358372</t>
  </si>
  <si>
    <t>ПАО "Красфарма"</t>
  </si>
  <si>
    <t>Капреомицин</t>
  </si>
  <si>
    <t>Курская область, Липецкая область, Московская область</t>
  </si>
  <si>
    <t>порошок для приготовления раствора для инфузий и внутримышечного введения</t>
  </si>
  <si>
    <t>Белгородская область,
Брянской область,
Владимирская область,
Вологодская область,
Воронежская область,
Калининградская область,
Костромская область, 
Липецкая область,
Московская область,
Рязанская область,
Ярославская область,
г. Москва, г. Санкт-Петербург</t>
  </si>
  <si>
    <t>Алтайский край, Краснодарский край, Красноярский край, Курская область, Нижегорожская область, Омская область, Оренбургская область, Республика Башкортостан, Республика Бурятия, Республика Дагестан, Республика Крым, Республика Северная Осетия-Алания, Республика Татарстан, Республика Тыва, Республика Хакасия, Саратовская область, Свердловская область, Тюменская область, Удмуртская Республика, Ульяновская область, ХМАО, Челябинская область, Чеченская Республика, Чувашская Республика</t>
  </si>
  <si>
    <t>Алтайский край, Красноярский край, Республика Тыва</t>
  </si>
  <si>
    <t>Олитид</t>
  </si>
  <si>
    <t>Архангельская область, Вологодская область, Респукблика Дагестан, Калининградская область, Костромская область, Ленинградская область, Рязанская область, Республика Северная Осетия-Алания, Ярославская область</t>
  </si>
  <si>
    <t>1.  Амивирен;
2.  Гептавир-150.</t>
  </si>
  <si>
    <t>1.Таблетки, покрытые пленочной оболочкой;
2.Таблетки, покрытые пленочной оболочкой.</t>
  </si>
  <si>
    <t>0873400003922000098_358372</t>
  </si>
  <si>
    <t>0873400003922000055-0001</t>
  </si>
  <si>
    <t>0873400003922000059-0001</t>
  </si>
  <si>
    <t>0873400003922000060-0001</t>
  </si>
  <si>
    <t>0873400003922000061-0001</t>
  </si>
  <si>
    <t>ООО "Простор"</t>
  </si>
  <si>
    <t>Капреомицин-ДЕКО</t>
  </si>
  <si>
    <t>порошок для приготовления раствора для внутривенного и внутримышечного введения</t>
  </si>
  <si>
    <t>ООО "Йотта-Фарм"</t>
  </si>
  <si>
    <t>Линезолид</t>
  </si>
  <si>
    <t>0873400003922000204</t>
  </si>
  <si>
    <t>0873400003922000203</t>
  </si>
  <si>
    <t>0873400003922000201</t>
  </si>
  <si>
    <t>0873400003922000198</t>
  </si>
  <si>
    <t>0873400003922000192</t>
  </si>
  <si>
    <t>К-02-Т/4</t>
  </si>
  <si>
    <t>90 субъектов</t>
  </si>
  <si>
    <t>Эвушелд</t>
  </si>
  <si>
    <t>К-02-Т/2</t>
  </si>
  <si>
    <t>0873400003922000017_358372</t>
  </si>
  <si>
    <t>0873400003922000018_358372</t>
  </si>
  <si>
    <t>К-02-Т/5</t>
  </si>
  <si>
    <t>1. Лагеврио
2. Эсперавир®</t>
  </si>
  <si>
    <t>1. капсулы
2. капсулы</t>
  </si>
  <si>
    <t>К-02-Т/5-1</t>
  </si>
  <si>
    <t>Сотровимаб, концентрат для приготовления раствора для инфузий, 500 мг/8 мл (62,5мг/мл)</t>
  </si>
  <si>
    <t>85 субъектов</t>
  </si>
  <si>
    <t>Сотровимаб</t>
  </si>
  <si>
    <t>0873400003922000035-0001</t>
  </si>
  <si>
    <t>0873400003922000037-0001</t>
  </si>
  <si>
    <t>1.Кемерувир®;
2. Кемерувир®;
3. Дарунавир.</t>
  </si>
  <si>
    <t>1.таблетки, покрытые пленочной оболочкой;
2. таблетки, покрытые пленочной оболочкой;
3. таблетки, покрытые пленочной оболочкой.</t>
  </si>
  <si>
    <t>1. Кемерувир®;
2. Кемерувир®.</t>
  </si>
  <si>
    <t>1.таблетки, покрытые пленочной оболочкой;
2. таблетки, покрытые пленочной оболочкой.</t>
  </si>
  <si>
    <t>0873400003922000042-0001</t>
  </si>
  <si>
    <t>ООО «Медилон-Фармимэкс»</t>
  </si>
  <si>
    <t>Хантераза</t>
  </si>
  <si>
    <t>0873400003922000104-0001</t>
  </si>
  <si>
    <t>0873400003922000105-0001</t>
  </si>
  <si>
    <t>Калетра®</t>
  </si>
  <si>
    <t>0873400003922000110_358372</t>
  </si>
  <si>
    <t>0873400003922000115_358372</t>
  </si>
  <si>
    <t>0873400003922000116_358372</t>
  </si>
  <si>
    <t>0873400003922000117_358372</t>
  </si>
  <si>
    <t>0873400003922000111_358372</t>
  </si>
  <si>
    <t>0873400003922000112_358372</t>
  </si>
  <si>
    <t>Алтайский край, Кемеровская область-Кузбасс, Красноярский край, Новосибирская область, Омская область, Томская область, Тюменская область, Свердловская область, Челябинская область, ЯНАО, Приморский край, Республика Бурятия, Сахалинская область, Хабаровский край</t>
  </si>
  <si>
    <t>г. Москва, г. Москва, Московская область, Калужская область, Курская область, Смоленская область, Ярославская область, Ярославская область, Ярославская область, Ярославская область, Калининградская область, Ленинградская область, Республика Карелия, г. Санкт-Петербург</t>
  </si>
  <si>
    <t>Республика Башкортостан, Руспублика Татарстан, Удмуртская Республика, Чувашская Республика, Самарская область, Саратовская область, Оренбургская область, Ульяновская область, Республика Крым, Краснодарский край, Волгоградская область, Астраханская область, Ростовская область, Ставропольский край</t>
  </si>
  <si>
    <t>Алтайский край, Иркутская область, Кемеровская область-Кузбасс, Красноярский край, Новосибирская область, Омская область, Свердловская область, Челябинская область, ХМАО, Приморский край, Республика Саха, Хабаровский край</t>
  </si>
  <si>
    <t>г. Москва, г. Москва, Московская область, Владимирская область, Воронежская область, Ивановская область, Калужская область, Курская область, Ярославская область, Архангельская область, Ленинградская область, Мурманская область, Республика Коми, г. Санкт-Петербург</t>
  </si>
  <si>
    <t>Республика Башкортостан, Республика Татарстан, Удмуртская Республика, Пермский край, Нижегородская область, Самарская область, Саратовская область, Оренбургская область, Ульяновская область, Пензенская область, Республика Адыгея, Краснодарский край, Волгоградская область, Астраханская область, Ростовская область, Ставропольский край</t>
  </si>
  <si>
    <t>0873400003922000208</t>
  </si>
  <si>
    <t>0873400003922000207</t>
  </si>
  <si>
    <t>0873400003922000206</t>
  </si>
  <si>
    <t>0873400003922000205</t>
  </si>
  <si>
    <t>0873400003922000191</t>
  </si>
  <si>
    <t>0873400003922000186</t>
  </si>
  <si>
    <t>0873400003922000202</t>
  </si>
  <si>
    <t>0873400003922000200</t>
  </si>
  <si>
    <t>0873400003922000199</t>
  </si>
  <si>
    <t>0873400003922000197</t>
  </si>
  <si>
    <t>0873400003922000196</t>
  </si>
  <si>
    <t>0873400003922000195</t>
  </si>
  <si>
    <t>0873400003922000194</t>
  </si>
  <si>
    <t>0873400003922000193</t>
  </si>
  <si>
    <t>0873400003922000190</t>
  </si>
  <si>
    <t>0873400003922000189</t>
  </si>
  <si>
    <t>0873400003922000188</t>
  </si>
  <si>
    <t>0873400003922000187</t>
  </si>
  <si>
    <t>0873400003922000185</t>
  </si>
  <si>
    <t>0873400003922000184</t>
  </si>
  <si>
    <t>0873400003922000183</t>
  </si>
  <si>
    <t>0873400003922000182</t>
  </si>
  <si>
    <t>0873400003922000181</t>
  </si>
  <si>
    <t>0873400003922000180</t>
  </si>
  <si>
    <t>0873400003922000179</t>
  </si>
  <si>
    <t>0873400003922000178</t>
  </si>
  <si>
    <t>0873400003922000211</t>
  </si>
  <si>
    <t>0873400003922000210</t>
  </si>
  <si>
    <t>0873400003922000209</t>
  </si>
  <si>
    <t>0873400003922000213</t>
  </si>
  <si>
    <t>0873400003922000212</t>
  </si>
  <si>
    <t>Вакцинадля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</si>
  <si>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Зидовудин, таблетки,покрытые пленочной оболочкойи/или капсулы,100 мг</t>
  </si>
  <si>
    <t>Анатоксин столбнячный + гемофилус инфлуензэ типа б полисахарид, лиофилизат для приготовления раствора для внутримышечного введения</t>
  </si>
  <si>
    <t>Вакцина для профилактики пневмококковых инфекций, суспензия для внутримышечного введения</t>
  </si>
  <si>
    <t>0873400003922000040-0001</t>
  </si>
  <si>
    <t>1. Кемерувир®;
2. Кемерувир®;
3. Дарунавир.</t>
  </si>
  <si>
    <t>1. таблетки, покрытые пленочной оболочкой;
2. таблетки, покрытые пленочной оболочкой;
3. таблетки, покрытые пленочной оболочкой.</t>
  </si>
  <si>
    <t>0873400003922000066-0001</t>
  </si>
  <si>
    <t>0873400003922000068-0001</t>
  </si>
  <si>
    <t>1. ЭЛПИДА®;
2. ЭЛПИДА®</t>
  </si>
  <si>
    <t>1. капсулы;
2. капсулы.</t>
  </si>
  <si>
    <t>0873400003922000077-0001</t>
  </si>
  <si>
    <t>https://zakupki.gov.ru/epz/order/notice/ea20/view/common-info.html?regNumber=0873400003922000001</t>
  </si>
  <si>
    <t>1970515020222000095</t>
  </si>
  <si>
    <t>https://zakupki.gov.ru/epz/order/notice/ea20/view/common-info.html?regNumber=0873400003922000002</t>
  </si>
  <si>
    <t>1. Амивирен;
2. Гептавир-150.</t>
  </si>
  <si>
    <t>1. таблетки, покрытые пленочной оболочкой;
2. таблетки, покрытые пленочной оболочкой.</t>
  </si>
  <si>
    <t>Республика Башкортостан
г. Санкт-Петербург</t>
  </si>
  <si>
    <t>Ивановская область,
г. Москва</t>
  </si>
  <si>
    <t>Астраханская область, Краснодарский край, Республика Крым, Ставропольский край, Чеченская Республика</t>
  </si>
  <si>
    <t>1. 1. Невирпин®;
2. Невивир®200.</t>
  </si>
  <si>
    <t>1. таблетки, покрытые пленочной оболочкой;
2. таблетки</t>
  </si>
  <si>
    <t>Дизаверокс®</t>
  </si>
  <si>
    <t>Пасконат</t>
  </si>
  <si>
    <t xml:space="preserve">таблетки, покрытые пленочной оболочкой </t>
  </si>
  <si>
    <t>Курская область, Свердловская область, г. Москва</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</si>
  <si>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</si>
  <si>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Ремдеформ</t>
  </si>
  <si>
    <t>Республика Марий Эл, Республика Мордовия, Республика Татарстан, Удмуртская Республика, Чувашская Республика, Пермский край, Кировская область, Оренбургская область, Пензенская область, Самарская область, Саратовская область, Ульяновская область, Курганская область, Свердловская область, Тюменская область, ХМАО, ЯНАО, Челябинская область</t>
  </si>
  <si>
    <t>0873400003922000146_358372</t>
  </si>
  <si>
    <t>0873400003922000151_358372</t>
  </si>
  <si>
    <t>0873400003922000153_358372</t>
  </si>
  <si>
    <t>0873400003922000155_358372</t>
  </si>
  <si>
    <t>0873400003922000156_358372</t>
  </si>
  <si>
    <t>Республика Алтай, Республика Тыва, Республика Хакасия, Алтайский край, Красноярский край, Иркутская область, Кемеровская область, Новосибирская область, Омская область, Томская область, Республика Бурятия, Республика Саха (Якутия), Забайкальский край, Камчатский край, Приморский край, Амурская область, Магаданская область, Хабаровский край, Сахалинская область, Еврейская а.о., Чукотский а.о.</t>
  </si>
  <si>
    <t>г. Москва, Республика Карелия, Республика Коми, Архангельская область, Ненецкий а.о., Вологодская область, Калининградская область, Ленингррадская область, Мурманская область, Новгородская область, Псковская область, г. Сканкт-Петербург, ФМБА МО  г. Химки, УДПРФ г. Москва, Сеченовский Университет</t>
  </si>
  <si>
    <t>Республика Адыгея, Республика Калмыкия, Республика Крым, Краснодарский край, Астраханская область, Волгоградская область, Ростовская область, г. Севастополь, Республика Дагестан, Республика Ингушетия, Кабардино-Балкарская Республика, Карачаево-Черкесская Республика, РЕспублика Северная Осетия-Алания, Чеченская Республика, Ставропольский край, Республика Башкортостан, Нижегородская область.</t>
  </si>
  <si>
    <t>0873400003922000094-0001</t>
  </si>
  <si>
    <t>0873400003922000102_358372</t>
  </si>
  <si>
    <t>0873400003922000103_358372</t>
  </si>
  <si>
    <t>0873400003922000121-0001</t>
  </si>
  <si>
    <t>0873400003922000125-0001</t>
  </si>
  <si>
    <t>0873400003922000126-0001</t>
  </si>
  <si>
    <t>0873400003922000122-0001</t>
  </si>
  <si>
    <t>0873400003922000123-0001</t>
  </si>
  <si>
    <t>0873400003922000127_358372</t>
  </si>
  <si>
    <t>0873400003922000065-0001</t>
  </si>
  <si>
    <t>1. 1. Регаст;
2. 2. Эфавиренз;
3. 3. Эфавиренз;
4. Эфавиренз.</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</si>
  <si>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t>
  </si>
  <si>
    <t>0873400003922000108_358372</t>
  </si>
  <si>
    <t>0873400003922000107-0001</t>
  </si>
  <si>
    <t>Иматанго®</t>
  </si>
  <si>
    <t>0873400003922000113-0001</t>
  </si>
  <si>
    <t>0873400003922000114-0001</t>
  </si>
  <si>
    <t>Целзентри®</t>
  </si>
  <si>
    <t>0873400003922000119-0001</t>
  </si>
  <si>
    <t>Элгравир</t>
  </si>
  <si>
    <t>0873400003922000129-0001</t>
  </si>
  <si>
    <t>0873400003922000132-0001</t>
  </si>
  <si>
    <t>0873400003922000128-0001</t>
  </si>
  <si>
    <t>ООО "Космофарм"</t>
  </si>
  <si>
    <t>1. Никвесел;
2. ФЕЛОМИКА;
3. ФЕЛОМИКА;
4. Микофеноловая кислота.</t>
  </si>
  <si>
    <t>1) таблетки кишечнорастворимые, покрытые пленочной оболочкой;
2) таблетки кишечнорастворимые, покрытые оболочкой;
3) таблетки кишечнорастворимые, покрытые оболочкой;
4) таблетки кишечнорастворимые, покрытые пленочной оболочкой.</t>
  </si>
  <si>
    <t>Деламанид, таблетки, покрытые пленочной оболочкой 50 мг</t>
  </si>
  <si>
    <t>Велпатасвир + Софосбувир, таблетки,покрытые пленочной оболочкой, 100 мг + 400 мг</t>
  </si>
  <si>
    <t>Вирфотен</t>
  </si>
  <si>
    <t>ЭЛОКТЕЙТ</t>
  </si>
  <si>
    <t>0873400003922000118_358372</t>
  </si>
  <si>
    <t>Вологодская область, Калининградская область, Ленинградская область, Омская область, Свердловская область</t>
  </si>
  <si>
    <t>0873400003922000120_358372</t>
  </si>
  <si>
    <t>г. Москва, Московская область, Тульская область, Ярославская область</t>
  </si>
  <si>
    <t>0873400003922000014_358372</t>
  </si>
  <si>
    <t>0873400003922000015_358372</t>
  </si>
  <si>
    <t>0873400003922000016_358372</t>
  </si>
  <si>
    <t>0873400003922000069-0001</t>
  </si>
  <si>
    <t>0873400003922000070-0001</t>
  </si>
  <si>
    <t>0873400003922000071-0001</t>
  </si>
  <si>
    <t>0873400003922000095_358372</t>
  </si>
  <si>
    <t>0873400003922000096-0001</t>
  </si>
  <si>
    <t>0873400003922000133-0001</t>
  </si>
  <si>
    <t>0873400003922000134-0001</t>
  </si>
  <si>
    <t>0873400003922000136-0001</t>
  </si>
  <si>
    <t>0873400003922000137-0001</t>
  </si>
  <si>
    <t>0873400003922000144-0001</t>
  </si>
  <si>
    <t>1.Иматанго®;
2.Иматанго®.</t>
  </si>
  <si>
    <t>1.капсулы;
2.капсулы.</t>
  </si>
  <si>
    <t>Пегасис®</t>
  </si>
  <si>
    <t>Делстриго</t>
  </si>
  <si>
    <t>0873400003922000161-0001</t>
  </si>
  <si>
    <t>ПОЛИМИЛЕКС® вакцина для профилактики полиомиелита инактивированная</t>
  </si>
  <si>
    <t>0873400003922000169_358372</t>
  </si>
  <si>
    <t>28 субъектов</t>
  </si>
  <si>
    <t>1970515020222000153</t>
  </si>
  <si>
    <t>https://zakupki.gov.ru/epz/order/notice/ea20/view/common-info.html?regNumber=0873400003922000003</t>
  </si>
  <si>
    <t>https://zakupki.gov.ru/epz/order/notice/ea20/view/common-info.html?regNumber=0873400003922000004</t>
  </si>
  <si>
    <t>https://zakupki.gov.ru/epz/order/notice/ea20/view/common-info.html?regNumber=0873400003922000005</t>
  </si>
  <si>
    <t>https://zakupki.gov.ru/epz/order/notice/ea20/view/common-info.html?regNumber=0873400003922000006</t>
  </si>
  <si>
    <t>https://zakupki.gov.ru/epz/order/notice/ea20/view/common-info.html?regNumber=0873400003922000007</t>
  </si>
  <si>
    <t>1970515020222000154</t>
  </si>
  <si>
    <t>1970515020222000155</t>
  </si>
  <si>
    <t>https://zakupki.gov.ru/epz/order/notice/ea20/view/common-info.html?regNumber=0873400003922000008</t>
  </si>
  <si>
    <t>1970515020222000082</t>
  </si>
  <si>
    <t>1970515020222000084</t>
  </si>
  <si>
    <t>https://zakupki.gov.ru/epz/order/notice/ea20/view/common-info.html?regNumber=0873400003922000009</t>
  </si>
  <si>
    <t>1970515020222000093</t>
  </si>
  <si>
    <t>1970515020222000085</t>
  </si>
  <si>
    <t>https://zakupki.gov.ru/epz/order/notice/ea20/view/common-info.html?regNumber=0873400003922000011</t>
  </si>
  <si>
    <t>https://zakupki.gov.ru/epz/order/notice/ea20/view/common-info.html?regNumber=0873400003922000012</t>
  </si>
  <si>
    <t>1970515020222000083</t>
  </si>
  <si>
    <t>1970515020222000097</t>
  </si>
  <si>
    <t>1970515020222000096</t>
  </si>
  <si>
    <t>https://zakupki.gov.ru/epz/order/notice/ea20/view/common-info.html?regNumber=0873400003922000013</t>
  </si>
  <si>
    <t>1970515020222000086</t>
  </si>
  <si>
    <t>https://zakupki.gov.ru/epz/order/notice/ea20/view/common-info.html?regNumber=0873400003922000014</t>
  </si>
  <si>
    <t>1970515020222000081</t>
  </si>
  <si>
    <t>https://zakupki.gov.ru/epz/order/notice/ea20/view/common-info.html?regNumber=0873400003922000015</t>
  </si>
  <si>
    <t>1970515020222000087</t>
  </si>
  <si>
    <t>https://zakupki.gov.ru/epz/order/notice/ea20/view/common-info.html?regNumber=0873400003922000016</t>
  </si>
  <si>
    <t>1970515020222000088</t>
  </si>
  <si>
    <t>https://zakupki.gov.ru/epz/order/notice/ea20/view/common-info.html?regNumber=0873400003922000017</t>
  </si>
  <si>
    <t>1970515020222000092</t>
  </si>
  <si>
    <t>https://zakupki.gov.ru/epz/order/notice/ea20/view/common-info.html?regNumber=0873400003922000018</t>
  </si>
  <si>
    <t>1970515020222000094</t>
  </si>
  <si>
    <t>https://zakupki.gov.ru/epz/order/notice/ea20/view/common-info.html?regNumber=0873400003922000020</t>
  </si>
  <si>
    <t>1970515020222000089</t>
  </si>
  <si>
    <t>https://zakupki.gov.ru/epz/order/notice/ea20/view/common-info.html?regNumber=0873400003922000021</t>
  </si>
  <si>
    <t>1970515020222000090</t>
  </si>
  <si>
    <t>https://zakupki.gov.ru/epz/order/notice/ea20/view/common-info.html?regNumber=0873400003922000022</t>
  </si>
  <si>
    <t>1970515020222000091</t>
  </si>
  <si>
    <t>https://zakupki.gov.ru/epz/order/notice/ea20/view/common-info.html?regNumber=0873400003922000023</t>
  </si>
  <si>
    <t>1970515020222000144</t>
  </si>
  <si>
    <t>https://zakupki.gov.ru/epz/order/notice/ea20/view/common-info.html?regNumber=0873400003922000024</t>
  </si>
  <si>
    <t>1970515020222000098</t>
  </si>
  <si>
    <t>https://zakupki.gov.ru/epz/order/notice/ea20/view/common-info.html?regNumber=0873400003922000025</t>
  </si>
  <si>
    <t>1970515020222000112</t>
  </si>
  <si>
    <t>https://zakupki.gov.ru/epz/order/notice/ea20/view/common-info.html?regNumber=0873400003922000026</t>
  </si>
  <si>
    <t>1970515020222000113</t>
  </si>
  <si>
    <t>https://zakupki.gov.ru/epz/order/notice/ea20/view/common-info.html?regNumber=0873400003922000027</t>
  </si>
  <si>
    <t>https://zakupki.gov.ru/epz/order/notice/ea20/view/common-info.html?regNumber=0873400003922000028</t>
  </si>
  <si>
    <t>1970515020222000114</t>
  </si>
  <si>
    <t>https://zakupki.gov.ru/epz/order/notice/ea20/view/common-info.html?regNumber=0873400003922000029</t>
  </si>
  <si>
    <t>https://zakupki.gov.ru/epz/order/notice/ea20/view/common-info.html?regNumber=0873400003922000030</t>
  </si>
  <si>
    <t>1970515020222000151</t>
  </si>
  <si>
    <t>https://zakupki.gov.ru/epz/order/notice/ea20/view/common-info.html?regNumber=0873400003922000031</t>
  </si>
  <si>
    <t>https://zakupki.gov.ru/epz/order/notice/ea20/view/common-info.html?regNumber=0873400003922000033</t>
  </si>
  <si>
    <t>https://zakupki.gov.ru/epz/order/notice/ea20/view/common-info.html?regNumber=0873400003922000035</t>
  </si>
  <si>
    <t>https://zakupki.gov.ru/epz/order/notice/ea20/view/common-info.html?regNumber=0873400003922000036</t>
  </si>
  <si>
    <t>https://zakupki.gov.ru/epz/order/notice/ea44/view/common-info.html?regNumber=0873400003921000432</t>
  </si>
  <si>
    <t>1970515020222000080</t>
  </si>
  <si>
    <t>https://zakupki.gov.ru/epz/order/notice/ea44/view/common-info.html?regNumber=0873400003921000434</t>
  </si>
  <si>
    <t>1970515020222000071</t>
  </si>
  <si>
    <t>https://zakupki.gov.ru/epz/order/notice/ea44/view/common-info.html?regNumber=0873400003921000435</t>
  </si>
  <si>
    <t>1970515020222000072</t>
  </si>
  <si>
    <t>https://zakupki.gov.ru/epz/order/notice/ea44/view/common-info.html?regNumber=0873400003921000436</t>
  </si>
  <si>
    <t>1970515020222000067</t>
  </si>
  <si>
    <t>https://zakupki.gov.ru/epz/order/notice/ea44/view/common-info.html?regNumber=0873400003921000437</t>
  </si>
  <si>
    <t>1970515020222000074</t>
  </si>
  <si>
    <t>https://zakupki.gov.ru/epz/order/notice/ea44/view/common-info.html?regNumber=0873400003921000438</t>
  </si>
  <si>
    <t>1970515020222000073</t>
  </si>
  <si>
    <t>https://zakupki.gov.ru/epz/order/notice/ea44/view/common-info.html?regNumber=0873400003921000439</t>
  </si>
  <si>
    <t>1970515020222000069</t>
  </si>
  <si>
    <t>https://zakupki.gov.ru/epz/order/notice/ea44/view/common-info.html?regNumber=0873400003921000440</t>
  </si>
  <si>
    <t>1970515020222000075</t>
  </si>
  <si>
    <t>https://zakupki.gov.ru/epz/order/notice/ea44/view/common-info.html?regNumber=0873400003921000441</t>
  </si>
  <si>
    <t>1970515020222000070</t>
  </si>
  <si>
    <t>https://zakupki.gov.ru/epz/order/notice/ea44/view/common-info.html?regNumber=0873400003921000442</t>
  </si>
  <si>
    <t>1970515020222000076</t>
  </si>
  <si>
    <t>https://zakupki.gov.ru/epz/order/notice/ea44/view/common-info.html?regNumber=0873400003921000448</t>
  </si>
  <si>
    <t>1970515020222000053</t>
  </si>
  <si>
    <t>1970515020222000055</t>
  </si>
  <si>
    <t>https://zakupki.gov.ru/epz/order/notice/ea44/view/common-info.html?regNumber=0873400003921000450</t>
  </si>
  <si>
    <t>1970515020222000063</t>
  </si>
  <si>
    <t>1970515020222000054</t>
  </si>
  <si>
    <t>https://zakupki.gov.ru/epz/order/notice/ea44/view/common-info.html?regNumber=0873400003921000452</t>
  </si>
  <si>
    <t>1970515020222000059</t>
  </si>
  <si>
    <t>https://zakupki.gov.ru/epz/order/notice/ea44/view/common-info.html?regNumber=0873400003921000453</t>
  </si>
  <si>
    <t>1970515020222000061</t>
  </si>
  <si>
    <t>https://zakupki.gov.ru/epz/order/notice/ea44/view/common-info.html?regNumber=0873400003921000458</t>
  </si>
  <si>
    <t>1970515020222000062</t>
  </si>
  <si>
    <t>https://zakupki.gov.ru/epz/order/notice/ea44/view/common-info.html?regNumber=0873400003921000459</t>
  </si>
  <si>
    <t>1970515020222000057</t>
  </si>
  <si>
    <t>https://zakupki.gov.ru/epz/order/notice/ea44/view/common-info.html?regNumber=0873400003921000463</t>
  </si>
  <si>
    <t>1970515020222000099</t>
  </si>
  <si>
    <t>https://zakupki.gov.ru/epz/order/notice/ea44/view/common-info.html?regNumber=0873400003921000464</t>
  </si>
  <si>
    <t>1970515020222000077</t>
  </si>
  <si>
    <t>https://zakupki.gov.ru/epz/order/notice/ea44/view/common-info.html?regNumber=0873400003921000465</t>
  </si>
  <si>
    <t>1970515020222000078</t>
  </si>
  <si>
    <t>https://zakupki.gov.ru/epz/order/notice/ea44/view/common-info.html?regNumber=0873400003921000466</t>
  </si>
  <si>
    <t>1970515020222000068</t>
  </si>
  <si>
    <t>https://zakupki.gov.ru/epz/order/notice/ea44/view/common-info.html?regNumber=0873400003921000467</t>
  </si>
  <si>
    <t>1970515020222000060</t>
  </si>
  <si>
    <t>https://zakupki.gov.ru/epz/order/notice/ea44/view/common-info.html?regNumber=0873400003921000468</t>
  </si>
  <si>
    <t>1970515020222000066</t>
  </si>
  <si>
    <t>https://zakupki.gov.ru/epz/order/notice/ea44/view/common-info.html?regNumber=0873400003921000469</t>
  </si>
  <si>
    <t>1970515020222000058</t>
  </si>
  <si>
    <t>https://zakupki.gov.ru/epz/order/notice/ea20/view/common-info.html?regNumber=0873400003922000037</t>
  </si>
  <si>
    <t>https://zakupki.gov.ru/epz/order/notice/ea20/view/common-info.html?regNumber=0873400003922000040</t>
  </si>
  <si>
    <t>1970515020222000139</t>
  </si>
  <si>
    <t>https://zakupki.gov.ru/epz/order/notice/ea20/view/common-info.html?regNumber=0873400003922000042</t>
  </si>
  <si>
    <t>1970515020222000130</t>
  </si>
  <si>
    <t>https://zakupki.gov.ru/epz/order/notice/ea20/view/common-info.html?regNumber=0873400003922000041</t>
  </si>
  <si>
    <t>0873400003922000041-0001</t>
  </si>
  <si>
    <t>1. 1. Ритонавир-ФС;
2. 2. Ритонавир;
3. 3. Ритонавир;
4. РИТОНАВИР.</t>
  </si>
  <si>
    <t>1. 1. таблетки, покрытые пленочной оболочкой;
2. 2. капсулы; 
3. 3. капсулы;
4. капсулы.</t>
  </si>
  <si>
    <t>https://zakupki.gov.ru/epz/order/notice/ea20/view/common-info.html?regNumber=0873400003922000044</t>
  </si>
  <si>
    <t>1970515020222000103</t>
  </si>
  <si>
    <t>https://zakupki.gov.ru/epz/order/notice/ea20/view/common-info.html?regNumber=0873400003922000045</t>
  </si>
  <si>
    <t>1970515020222000106</t>
  </si>
  <si>
    <t>https://zakupki.gov.ru/epz/order/notice/ea20/view/common-info.html?regNumber=0873400003922000046</t>
  </si>
  <si>
    <t>1970515020222000163</t>
  </si>
  <si>
    <t>https://zakupki.gov.ru/epz/order/notice/ea20/view/common-info.html?regNumber=0873400003922000047</t>
  </si>
  <si>
    <t>1970515020222000164</t>
  </si>
  <si>
    <t>https://zakupki.gov.ru/epz/order/notice/ea20/view/common-info.html?regNumber=0873400003922000048</t>
  </si>
  <si>
    <t>1970515020222000107</t>
  </si>
  <si>
    <t>https://zakupki.gov.ru/epz/order/notice/ea20/view/common-info.html?regNumber=0873400003922000049</t>
  </si>
  <si>
    <t>1970515020222000152</t>
  </si>
  <si>
    <t>https://zakupki.gov.ru/epz/order/notice/ea20/view/common-info.html?regNumber=0873400003922000050</t>
  </si>
  <si>
    <t>1970515020222000104</t>
  </si>
  <si>
    <t>https://zakupki.gov.ru/epz/order/notice/ea20/view/common-info.html?regNumber=0873400003922000051</t>
  </si>
  <si>
    <t>1970515020222000105</t>
  </si>
  <si>
    <t>https://zakupki.gov.ru/epz/order/notice/ea20/view/common-info.html?regNumber=0873400003922000052</t>
  </si>
  <si>
    <t>1970515020222000108</t>
  </si>
  <si>
    <t>https://zakupki.gov.ru/epz/order/notice/ea20/view/common-info.html?regNumber=0873400003922000054</t>
  </si>
  <si>
    <t>1970515020222000110</t>
  </si>
  <si>
    <t>https://zakupki.gov.ru/epz/order/notice/ea20/view/common-info.html?regNumber=0873400003922000055</t>
  </si>
  <si>
    <t>1970515020222000131</t>
  </si>
  <si>
    <t>https://zakupki.gov.ru/epz/order/notice/ea20/view/common-info.html?regNumber=0873400003922000056</t>
  </si>
  <si>
    <t>1970515020222000111</t>
  </si>
  <si>
    <t>https://zakupki.gov.ru/epz/order/notice/ea20/view/common-info.html?regNumber=0873400003922000058</t>
  </si>
  <si>
    <t>https://zakupki.gov.ru/epz/order/notice/ea20/view/common-info.html?regNumber=0873400003922000059</t>
  </si>
  <si>
    <t>1970515020222000132</t>
  </si>
  <si>
    <t>https://zakupki.gov.ru/epz/order/notice/ea20/view/common-info.html?regNumber=0873400003922000060</t>
  </si>
  <si>
    <t>1970515020222000133</t>
  </si>
  <si>
    <t>https://zakupki.gov.ru/epz/order/notice/ea20/view/common-info.html?regNumber=0873400003922000061</t>
  </si>
  <si>
    <t>1970515020222000134</t>
  </si>
  <si>
    <t>https://zakupki.gov.ru/epz/order/notice/ea20/view/common-info.html?regNumber=0873400003922000062</t>
  </si>
  <si>
    <t>1970515020222000165</t>
  </si>
  <si>
    <t>https://zakupki.gov.ru/epz/order/notice/ea20/view/common-info.html?regNumber=0873400003922000063</t>
  </si>
  <si>
    <t>1970515020222000109</t>
  </si>
  <si>
    <t>https://zakupki.gov.ru/epz/order/notice/ea20/view/common-info.html?regNumber=0873400003922000065</t>
  </si>
  <si>
    <t>1970515020222000173</t>
  </si>
  <si>
    <t>https://zakupki.gov.ru/epz/order/notice/ea20/view/common-info.html?regNumber=0873400003922000066</t>
  </si>
  <si>
    <t>1970515020222000159</t>
  </si>
  <si>
    <t>https://zakupki.gov.ru/epz/order/notice/ea20/view/common-info.html?regNumber=0873400003922000067</t>
  </si>
  <si>
    <t>https://zakupki.gov.ru/epz/order/notice/ea20/view/common-info.html?regNumber=0873400003922000068</t>
  </si>
  <si>
    <t>1970515020222000137</t>
  </si>
  <si>
    <t>https://zakupki.gov.ru/epz/order/notice/ea20/view/common-info.html?regNumber=0873400003922000069</t>
  </si>
  <si>
    <t>1970515020222000160</t>
  </si>
  <si>
    <t>https://zakupki.gov.ru/epz/order/notice/ea20/view/common-info.html?regNumber=0873400003922000124</t>
  </si>
  <si>
    <t>0873400003922000124-0001</t>
  </si>
  <si>
    <t>1. Циклосерин;
2. Кансамин;
3. Циклосерин;
4. Циклосерин;
5. Циклосерин;
6. Циклосерин-ЛОК-БЕТА;
7. Циклосерин
8. КОКСЕРИН®.</t>
  </si>
  <si>
    <t>1. капсулы;
2. капсулы;
3. капсулы;
4. капсулы;
5. капсулы;
6. капсулы;
7. капсулы;
8. капсулы.</t>
  </si>
  <si>
    <t>https://zakupki.gov.ru/epz/order/notice/ea20/view/common-info.html?regNumber=0873400003922000130</t>
  </si>
  <si>
    <t>0873400003922000130_358372</t>
  </si>
  <si>
    <t>0873400003922000139_358372</t>
  </si>
  <si>
    <t>0873400003922000140_358372</t>
  </si>
  <si>
    <t>0873400003922000142_358372</t>
  </si>
  <si>
    <t>0873400003922000131_358372</t>
  </si>
  <si>
    <t>Краснодарский край, Красноярский край, Липецкая область, Мурманская область, Приморский край, Псковская область, Республика Бурятия, Республика Крым, Ростовская область, Самарская область,  Смоленская область, Ставропольский край, Тамбовская область, Тульская область, Удмуртская Республика, ХМАО, г. Москва, г. Санкт-Петербург</t>
  </si>
  <si>
    <t>https://zakupki.gov.ru/epz/order/notice/ea20/view/common-info.html?regNumber=0873400003922000131</t>
  </si>
  <si>
    <t>Владимирская область, Волгоградская область, Краснодарский край, Оренбургская область, Республика Северная Осетия-Алания, Самарская область, Чувашская Республика</t>
  </si>
  <si>
    <t>https://zakupki.gov.ru/epz/order/notice/ea20/view/common-info.html?regNumber=0873400003922000139</t>
  </si>
  <si>
    <t>https://zakupki.gov.ru/epz/order/notice/ea20/view/common-info.html?regNumber=0873400003922000140</t>
  </si>
  <si>
    <t>Нижегородская область, Оренбургская область, Саратовская область, Республика Татарстан, Удмуртская Республика, Ульяновская область, Чувашская Республика</t>
  </si>
  <si>
    <t>https://zakupki.gov.ru/epz/order/notice/ea20/view/common-info.html?regNumber=0873400003922000142</t>
  </si>
  <si>
    <t>Белгородская область, Брянская область, Владимирская область, Воронежская область</t>
  </si>
  <si>
    <t>https://zakupki.gov.ru/epz/order/notice/ea20/view/common-info.html?regNumber=0873400003922000070</t>
  </si>
  <si>
    <t>1970515020222000138</t>
  </si>
  <si>
    <t>https://zakupki.gov.ru/epz/order/notice/ea20/view/common-info.html?regNumber=0873400003922000071</t>
  </si>
  <si>
    <t>1970515020222000161</t>
  </si>
  <si>
    <t>https://zakupki.gov.ru/epz/order/notice/ea20/view/common-info.html?regNumber=0873400003922000072</t>
  </si>
  <si>
    <t>1970515020222000143</t>
  </si>
  <si>
    <t>https://zakupki.gov.ru/epz/order/notice/ea20/view/common-info.html?regNumber=0873400003922000074</t>
  </si>
  <si>
    <t>1970515020222000167</t>
  </si>
  <si>
    <t>https://zakupki.gov.ru/epz/order/notice/ea20/view/common-info.html?regNumber=0873400003922000075</t>
  </si>
  <si>
    <t>1970515020222000142</t>
  </si>
  <si>
    <t>https://zakupki.gov.ru/epz/order/notice/ea20/view/common-info.html?regNumber=0873400003922000076</t>
  </si>
  <si>
    <t>1970515020222000141</t>
  </si>
  <si>
    <t>https://zakupki.gov.ru/epz/order/notice/ea20/view/common-info.html?regNumber=0873400003922000077</t>
  </si>
  <si>
    <t>1970515020222000145</t>
  </si>
  <si>
    <t>0873400003922000138-0001</t>
  </si>
  <si>
    <t>Никавир®</t>
  </si>
  <si>
    <t>0873400003922000158_358372</t>
  </si>
  <si>
    <t>Краснодарский край, г. Москва</t>
  </si>
  <si>
    <t>0873400003922000159-0001</t>
  </si>
  <si>
    <t>0873400003922000167-0001</t>
  </si>
  <si>
    <t>0873400003922000164_358372</t>
  </si>
  <si>
    <t>0873400003922000166_358372</t>
  </si>
  <si>
    <t>Москвоская область, Белгородская область, Республика Коми, Чувашская Республика, Саратовская область, Ульяновская область, Краснодарский край, Сахалинская область</t>
  </si>
  <si>
    <t>0873400003922000171_358372</t>
  </si>
  <si>
    <t>Владимирская область, Волгоградская область, Калиниградская область, Краснодарский край, Оренбургская область, Орловская область, Республика Хакасия, Самарская область, Сахалинская область, Свердловская область, Смоленская область, Удмуртская Республика, г. Москва, г. Санкт-Петербург</t>
  </si>
  <si>
    <t>1. Майозайм®;
2. Майозайм®.</t>
  </si>
  <si>
    <t>1. лиофилизат для приготовления концентрата для приготовления раствора для инфузий;
2. лиофилизат для приготовления концентрата для приготовления раствора для инфузий.</t>
  </si>
  <si>
    <t>Алтайский край, Волгоградская область, Вологодская область, Забайкальский край, Иркутская область, Кировская область, Краснодарский край, Красноярский край, Курская область, Мурманская область, Нижегородская область, Республика Дагестан, Республика Ингушения, Республика Коми, Республика Крым, Республика Татарстан, Ростовская область, Свердловская область, Ставропольский край, Тамбовская область, Тверская область, Тульская область, Челябинская область, г. Москва</t>
  </si>
  <si>
    <t>0873400003922000175_358372</t>
  </si>
  <si>
    <t>0873400003922000176_358372</t>
  </si>
  <si>
    <t>0873400003922000177_358372</t>
  </si>
  <si>
    <t>Алтайский край, Ивановская область, Калужская область, Свердловская область, Чувашская Республика, г. Москва, г. Москва</t>
  </si>
  <si>
    <t>1. 1. Аминосалициловая кислота;
2. 2. Натрия пара-аминосалицилат;
3. 3. Амиктобин;
4. 4. Натрия пара-аминосалицилат;
5. Натрия пара-аминосалицилат.</t>
  </si>
  <si>
    <t>1. таблетки кишечнорастворимые, покрытые пленочной оболочкой; 
2. таблетки кишечнорастворимые, покрытые пленочной оболочкой; 
3. таблетки кишечнорастворимые, покрытые пленочной оболочкой;
4. таблетки, покрытые кишечнорастворимой оболочкой;
5. таблетки кишечнорастворимые, покрытые пленочной оболочкой.</t>
  </si>
  <si>
    <t>1. 1. Натрия пара-аминосалицилат;
2. Амиктобин;
3. Натрия пара-аминосалицилат;4. ПАСК.</t>
  </si>
  <si>
    <t>1. таблетки кишечнорастворимые, покрытые пленочной оболочкой;
2. таблетки кишечнорастворимые, покрытые пленочной оболочкой;
3. таблетки, покрытые кишечнорастворимой оболочкой;
4. таблетки кишечнорастворимые, покрытые пленочной оболочкой.</t>
  </si>
  <si>
    <t>Алагет</t>
  </si>
  <si>
    <t>Спинраза</t>
  </si>
  <si>
    <t>раствор для интратекального введения</t>
  </si>
  <si>
    <t>0873400003922000036-0001</t>
  </si>
  <si>
    <t>МАВЕНКЛАД®</t>
  </si>
  <si>
    <t>таблиетки</t>
  </si>
  <si>
    <t>https://zakupki.gov.ru/epz/order/notice/ea20/view/common-info.html?regNumber=0873400003922000038</t>
  </si>
  <si>
    <t>0873400003922000038-0001</t>
  </si>
  <si>
    <t>Глекапревир + Пибрентасвир, таблетки, покрытые пленочной оболочкой, 100 мг + 40 мг</t>
  </si>
  <si>
    <t>Мавирет</t>
  </si>
  <si>
    <t>https://zakupki.gov.ru/epz/order/notice/ea20/view/common-info.html?regNumber=0873400003922000039</t>
  </si>
  <si>
    <t>0873400003922000039-0001</t>
  </si>
  <si>
    <t>1. Помалидомид-ТЛ;
2. Иматанго®.</t>
  </si>
  <si>
    <t>https://zakupki.gov.ru/epz/order/notice/ea20/view/common-info.html?regNumber=0873400003922000083</t>
  </si>
  <si>
    <t>0873400003922000083-0001</t>
  </si>
  <si>
    <t>0873400003922000172_358372</t>
  </si>
  <si>
    <t>0873400003922000143-0001</t>
  </si>
  <si>
    <t>0873400003922000157-0001</t>
  </si>
  <si>
    <t>0873400003922000163-0001</t>
  </si>
  <si>
    <t>0873400003922000043-0001</t>
  </si>
  <si>
    <t>Ирландия, Канада</t>
  </si>
  <si>
    <t>Генвоя®</t>
  </si>
  <si>
    <t>0873400003922000092-0001</t>
  </si>
  <si>
    <t>0873400003922000097-0001</t>
  </si>
  <si>
    <t>1. Вирфотен;
2. ТЕНОФ® 300</t>
  </si>
  <si>
    <t>1. Калетра®;
2. Калидавир®;
3. ЛОПИРИТА®.</t>
  </si>
  <si>
    <t>1.  таблетки, покрытые пленочной оболочкой;
2.  таблетки, покрытые пленочной оболочкой;
3.  таблетки, покрытые пленочной оболочкой.</t>
  </si>
  <si>
    <t>ООО «ЭПИДБИОМЕД-ИМПЭКС»</t>
  </si>
  <si>
    <t>Вакцина для профилактики полиомиелита</t>
  </si>
  <si>
    <t>https://zakupki.gov.ru/epz/order/notice/ea20/view/common-info.html?regNumber=0873400003922000078</t>
  </si>
  <si>
    <t>47 субъектов</t>
  </si>
  <si>
    <t xml:space="preserve">Аталурен, порошок для приема внутрь, 250 мг </t>
  </si>
  <si>
    <t>Омская область, Приморский край, Республика Бурятия, Республика Хакасия, Томская область, Тюменская область, Хабаровский край</t>
  </si>
  <si>
    <t>Удмуртская Республика, Краснодарский край, Республика Дагестан</t>
  </si>
  <si>
    <t>0873400003922000100-0001</t>
  </si>
  <si>
    <t>0873400003922000101-0001</t>
  </si>
  <si>
    <t>АО "БИОКАД"</t>
  </si>
  <si>
    <t>Интерфаст</t>
  </si>
  <si>
    <t>Краснодарский край</t>
  </si>
  <si>
    <t>1. Локсидон;
2. Теризидон;
3. Теризидон;
4. Теризидон-ЛОК-БЕТА;
5. Теризидон-МАК.</t>
  </si>
  <si>
    <t>ООО "ФАРМЕЙТ"</t>
  </si>
  <si>
    <t>Рибавирин-СЗ</t>
  </si>
  <si>
    <t>0873400003922000162_358372</t>
  </si>
  <si>
    <t>0873400003922000165_358372</t>
  </si>
  <si>
    <t>Алтайский край, Архангельская область, Курганская область, Новосибирская область, Пермский край, Челябинская область, Чувашская Республика, г. Санкт-Петербург</t>
  </si>
  <si>
    <t>0873400003922000181_358372</t>
  </si>
  <si>
    <t>Астраханская область, Белгородская область, Воронежская область, Калининградская область, Костромская область, Нижегородская область, Оренбургская область, Республика Башкортостан, Республика Марий Эл, Республика Северная Осетия-Алания, Республика Татарстан, Рязанская область, Свердловская область, Ханты-Мансийский а.о.</t>
  </si>
  <si>
    <t>1. Локсидон;
2. Теризидон.</t>
  </si>
  <si>
    <t>0873400003922000184-0001</t>
  </si>
  <si>
    <t>0873400003922000189-0001</t>
  </si>
  <si>
    <t>0873400003922000190-0001</t>
  </si>
  <si>
    <t>0873400003922000185-0001</t>
  </si>
  <si>
    <t>0873400003922000186-0001</t>
  </si>
  <si>
    <t>0873400003922000183-0001</t>
  </si>
  <si>
    <t>1.Перхлозон®;
2.Перхлозон®.</t>
  </si>
  <si>
    <t>1.таблетки, покрытые пленочной оболочкой;
2.таблетки, покрытые пленочной оболочкой</t>
  </si>
  <si>
    <t>1. Локсидон;
2. Теризидон;
3. Теризидон;
4. Теризидон;
5.  Теризидон.</t>
  </si>
  <si>
    <t>Эмицизумаб, раствор для подкожного введения, 150 мг/мл, 0,4 мл</t>
  </si>
  <si>
    <t>0873400003922000249</t>
  </si>
  <si>
    <t>Эмицизумаб, раствор для подкожного введения, 30 мг/мл</t>
  </si>
  <si>
    <t>0873400003922000248</t>
  </si>
  <si>
    <t>0873400003922000247</t>
  </si>
  <si>
    <t>Эмицизумаб, раствор для подкожного введения, 150 мг/мл, 1 мл</t>
  </si>
  <si>
    <t xml:space="preserve">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 </t>
  </si>
  <si>
    <t>0873400003922000246</t>
  </si>
  <si>
    <t>0873400003922000245</t>
  </si>
  <si>
    <t>Экулизумаб, концентрат для приготовления раствора для инфузий, 10 мг/мл</t>
  </si>
  <si>
    <t>0873400003922000244 </t>
  </si>
  <si>
    <t>Доравирин, таблетки, покрытые пленочной оболочкой, 100 мг</t>
  </si>
  <si>
    <t>0873400003922000243</t>
  </si>
  <si>
    <t>0873400003922000242</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</si>
  <si>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</si>
  <si>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0873400003922000241 </t>
  </si>
  <si>
    <t>0873400003922000240</t>
  </si>
  <si>
    <t>Левофлоксацин, таблетки, покрытые пленочной оболочкой, 250 мг</t>
  </si>
  <si>
    <t>Левофлоксацин, таблетки, покрытые пленочной оболочкой, 500 мг</t>
  </si>
  <si>
    <t>0873400003922000238 </t>
  </si>
  <si>
    <t>0873400003922000239 </t>
  </si>
  <si>
    <t>Имиглюцераза, лиофилизат для приготовления раствора для инфузий, 400 ЕД</t>
  </si>
  <si>
    <t>0873400003922000237</t>
  </si>
  <si>
    <t>0873400003922000236 </t>
  </si>
  <si>
    <t>Интерферон бета-1b, лиофилизат для приготовления раствора для подкожного введения и/или раствор для подкожного введения 8 – 9,6 млн. МЕ</t>
  </si>
  <si>
    <t xml:space="preserve">0873400003922000234 </t>
  </si>
  <si>
    <t>0873400003922000232</t>
  </si>
  <si>
    <t>0873400003922000231</t>
  </si>
  <si>
    <t>Дорназа альфа, раствор для ингаляций, 2,5 мг/2,5 мл</t>
  </si>
  <si>
    <t>Экулизумаб, концентрат для приготовления раствора для инфузий, 10 мг/мл </t>
  </si>
  <si>
    <t>0873400003922000229 </t>
  </si>
  <si>
    <t>0873400003922000227 </t>
  </si>
  <si>
    <t>0873400003922000214</t>
  </si>
  <si>
    <t>0873400003922000215</t>
  </si>
  <si>
    <t>0873400003922000216 </t>
  </si>
  <si>
    <t>0873400003922000217</t>
  </si>
  <si>
    <t>0873400003922000218</t>
  </si>
  <si>
    <t>Фосампренавир, таблетки, покрытые пленочной оболочкой, 700 мг</t>
  </si>
  <si>
    <t>0873400003922000219 </t>
  </si>
  <si>
    <t>0873400003922000220 </t>
  </si>
  <si>
    <t>0873400003922000221 </t>
  </si>
  <si>
    <t>0873400003922000222</t>
  </si>
  <si>
    <t>0873400003922000223</t>
  </si>
  <si>
    <t>0873400003922000224 </t>
  </si>
  <si>
    <t>0873400003922000225</t>
  </si>
  <si>
    <t xml:space="preserve">0873400003922000226 </t>
  </si>
  <si>
    <t>0873400003922000228 </t>
  </si>
  <si>
    <t>Нонаког альфа, лиофилизат для приготовления раствора для внутривенного введения, 1000 МЕ</t>
  </si>
  <si>
    <t>0873400003922000230</t>
  </si>
  <si>
    <t>0873400003922000233</t>
  </si>
  <si>
    <t>0873400003922000235 </t>
  </si>
  <si>
    <t>Иммуноглобулин человека нормальный, раствор для инфузий100 мг/мли/или раствор для внутривенных и подкожных инфузий, 10%</t>
  </si>
  <si>
    <t>Невирапин, суспензия для приема внутрь, 10 мг/мл</t>
  </si>
  <si>
    <t>Эфмороктоког альфа, лиофилизат для приготовления раствора для внутривенного введения, 2000МЕ</t>
  </si>
  <si>
    <t>0873400003922000191-0001</t>
  </si>
  <si>
    <t>Рибавирин, таблетки и/или капсулы, 200 мг</t>
  </si>
  <si>
    <t>1970515020222000166</t>
  </si>
  <si>
    <t>1970515020222000211</t>
  </si>
  <si>
    <t>1970515020222000187</t>
  </si>
  <si>
    <t>1970515020222000162</t>
  </si>
  <si>
    <t>1970515020222000184</t>
  </si>
  <si>
    <t>1970515020222000217</t>
  </si>
  <si>
    <t>1970515020222000183</t>
  </si>
  <si>
    <t>1970515020222000219</t>
  </si>
  <si>
    <t>1970515020222000220</t>
  </si>
  <si>
    <t>1970515020222000234</t>
  </si>
  <si>
    <t>https://zakupki.gov.ru/epz/order/notice/ea20/view/common-info.html?regNumber=0873400003922000043</t>
  </si>
  <si>
    <t>1970515020222000230</t>
  </si>
  <si>
    <t>1970515020222000212</t>
  </si>
  <si>
    <t>https://zakupki.gov.ru/epz/order/notice/ea20/view/common-info.html?regNumber=0873400003922000079</t>
  </si>
  <si>
    <t>1970515020222000168</t>
  </si>
  <si>
    <t>https://zakupki.gov.ru/epz/order/notice/ea20/view/common-info.html?regNumber=0873400003922000080</t>
  </si>
  <si>
    <t>1970515020222000224</t>
  </si>
  <si>
    <t>https://zakupki.gov.ru/epz/order/notice/ea20/view/common-info.html?regNumber=0873400003922000081</t>
  </si>
  <si>
    <t>1970515020222000213</t>
  </si>
  <si>
    <t>https://zakupki.gov.ru/epz/order/notice/ea20/view/common-info.html?regNumber=0873400003922000082</t>
  </si>
  <si>
    <t>1970515020222000214</t>
  </si>
  <si>
    <t>1970515020222000221</t>
  </si>
  <si>
    <t>https://zakupki.gov.ru/epz/order/notice/ea20/view/common-info.html?regNumber=0873400003922000085</t>
  </si>
  <si>
    <t>1970515020222000117</t>
  </si>
  <si>
    <t>https://zakupki.gov.ru/epz/order/notice/ea20/view/common-info.html?regNumber=0873400003922000086</t>
  </si>
  <si>
    <t>1970515020222000140</t>
  </si>
  <si>
    <t>0873400003922000087-0001</t>
  </si>
  <si>
    <t>https://zakupki.gov.ru/epz/order/notice/ea20/view/common-info.html?regNumber=0873400003922000087</t>
  </si>
  <si>
    <t>1970515020222000198</t>
  </si>
  <si>
    <t>Эвиплера</t>
  </si>
  <si>
    <t>Канада</t>
  </si>
  <si>
    <t>https://zakupki.gov.ru/epz/order/notice/ea20/view/common-info.html?regNumber=0873400003922000088</t>
  </si>
  <si>
    <t>1970515020222000135</t>
  </si>
  <si>
    <t>https://zakupki.gov.ru/epz/order/notice/ea20/view/common-info.html?regNumber=0873400003922000089</t>
  </si>
  <si>
    <t>1970515020222000233</t>
  </si>
  <si>
    <t>https://zakupki.gov.ru/epz/order/notice/ea20/view/common-info.html?regNumber=0873400003922000090</t>
  </si>
  <si>
    <t>https://zakupki.gov.ru/epz/order/notice/ea20/view/common-info.html?regNumber=0873400003922000091</t>
  </si>
  <si>
    <t>1970515020222000115</t>
  </si>
  <si>
    <t>https://zakupki.gov.ru/epz/order/notice/ea20/view/common-info.html?regNumber=0873400003922000092</t>
  </si>
  <si>
    <t>1970515020222000225</t>
  </si>
  <si>
    <t>0873400003922000252</t>
  </si>
  <si>
    <t>0873400003922000251</t>
  </si>
  <si>
    <t>Канамицин, порошок для приготовления раствора для инъекций и/или порошок для приготовления раствора для внутримышечного введения, 1000 мг</t>
  </si>
  <si>
    <t>0873400003922000250</t>
  </si>
  <si>
    <t>https://zakupki.gov.ru/epz/order/notice/ea20/view/common-info.html?regNumber=0873400003922000148</t>
  </si>
  <si>
    <t>0873400003922000148-0001</t>
  </si>
  <si>
    <t>0873400003922000160-0001</t>
  </si>
  <si>
    <t>https://zakupki.gov.ru/epz/order/notice/ea20/view/common-info.html?regNumber=0873400003922000160</t>
  </si>
  <si>
    <t>1) Олитид;
2) Абакавир;
3) Абакавир</t>
  </si>
  <si>
    <t>1) таблетки, покрытые пленочной оболочкой;
2) таблетки, покрытые пленочной оболочкой;
3) таблетки, покрытые пленочной оболочкой</t>
  </si>
  <si>
    <t>https://zakupki.gov.ru/epz/order/notice/ea20/view/common-info.html?regNumber=0873400003922000203</t>
  </si>
  <si>
    <t>0873400003922000203_358372</t>
  </si>
  <si>
    <t>Кемеровская область, Новосибирская область, Свердловская область, Республика Хакасия</t>
  </si>
  <si>
    <t>0873400003922000207-0001</t>
  </si>
  <si>
    <t>https://zakupki.gov.ru/epz/order/notice/ea20/view/common-info.html?regNumber=0873400003922000207</t>
  </si>
  <si>
    <t>Вакцина коревая культуральная живая</t>
  </si>
  <si>
    <t>https://zakupki.gov.ru/epz/order/notice/ea20/view/common-info.html?regNumber=0873400003922000208</t>
  </si>
  <si>
    <t>0873400003922000208_358372</t>
  </si>
  <si>
    <t>0873400003922000210_358372</t>
  </si>
  <si>
    <t>Белгородская область, Владимирская область, Рязанская область, г. Москва</t>
  </si>
  <si>
    <t>https://zakupki.gov.ru/epz/order/notice/ea20/view/common-info.html?regNumber=0873400003922000210</t>
  </si>
  <si>
    <t>Ленинградская область, Мурманская область, Оренбургская область, Республика Башкортостан, Республика Карелия, Республика Коми, Удмуртская Республика, г. Санкт-Петербург</t>
  </si>
  <si>
    <t>https://zakupki.gov.ru/epz/order/notice/ea20/view/common-info.html?regNumber=0873400003922000168</t>
  </si>
  <si>
    <t>0873400003922000168-0001</t>
  </si>
  <si>
    <t>0873400003922000170-0001</t>
  </si>
  <si>
    <t>Сиртуро</t>
  </si>
  <si>
    <t>https://zakupki.gov.ru/epz/order/notice/ea20/view/common-info.html?regNumber=0873400003922000170</t>
  </si>
  <si>
    <t>Германия, Ирландия</t>
  </si>
  <si>
    <t>Биктарви®</t>
  </si>
  <si>
    <t>https://zakupki.gov.ru/epz/order/notice/ea20/view/common-info.html?regNumber=0873400003922000196</t>
  </si>
  <si>
    <t>0873400003922000196-0001</t>
  </si>
  <si>
    <t>Вемлиди®</t>
  </si>
  <si>
    <t>https://zakupki.gov.ru/epz/order/notice/ea20/view/common-info.html?regNumber=0873400003922000194</t>
  </si>
  <si>
    <t>0873400003922000194-0001</t>
  </si>
  <si>
    <t>0873400003922000253</t>
  </si>
  <si>
    <t>0873400003922000257</t>
  </si>
  <si>
    <t>0873400003922000256 </t>
  </si>
  <si>
    <t>0873400003922000255</t>
  </si>
  <si>
    <t>0873400003922000254</t>
  </si>
  <si>
    <t>Зивокс®</t>
  </si>
  <si>
    <t>гранулы для приготовления суспензии для приема внутрь</t>
  </si>
  <si>
    <t>Пуэрто-Рико</t>
  </si>
  <si>
    <t>https://zakupki.gov.ru/epz/order/notice/ea20/view/common-info.html?regNumber=0873400003922000197</t>
  </si>
  <si>
    <t>0873400003922000197-0001</t>
  </si>
  <si>
    <t>0873400003922000200-0001</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</si>
  <si>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
6. таблетки, покрытые пленочной оболочкой</t>
  </si>
  <si>
    <t>1. Линезолид;
2. Линезолид;
3. Линезолид;
4. Линезолид-Эдвансд;
5. Амизолид;
6. Линезолид.</t>
  </si>
  <si>
    <t>https://zakupki.gov.ru/epz/order/notice/ea20/view/common-info.html?regNumber=0873400003922000200</t>
  </si>
  <si>
    <t>0873400003922000204-0001</t>
  </si>
  <si>
    <t>1. Линезолид;
2. Линезолид;
3. Линезолид-Эдвансд;
4. Амизолид</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</si>
  <si>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t>
  </si>
  <si>
    <t>https://zakupki.gov.ru/epz/order/notice/ea20/view/common-info.html?regNumber=0873400003922000204</t>
  </si>
  <si>
    <t>ООО "Медикал лизинг-консалтинг"</t>
  </si>
  <si>
    <t>1. Линезолид;
2. Линезолид;
3. Линезолид;
4. Линезолид;
5. Линезолид-Эдвансд;
6. Амизолид;
7. Линезолид.</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</si>
  <si>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
6.  таблетки, покрытые пленочной оболочкой;
7.  таблетки, покрытые пленочной оболочкой</t>
  </si>
  <si>
    <t>https://zakupki.gov.ru/epz/order/notice/ea20/view/common-info.html?regNumber=0873400003922000214</t>
  </si>
  <si>
    <t>0873400003922000214_358372</t>
  </si>
  <si>
    <t>0873400003922000217_358372</t>
  </si>
  <si>
    <t>0873400003922000220_358372</t>
  </si>
  <si>
    <t>г. Москва, Тверская область, Калининградская область, Новгородская область, Республика Башкортостан, Самарская область, Оренбургская область, Кемеровская область, Республика Хакасия, Ханты-Мансийский а.о., Республика Северная Осетия, Ставропольский край, Забайкальский край, Республика Татарстан, Нижегородская область, Воронежская область.</t>
  </si>
  <si>
    <t>https://zakupki.gov.ru/epz/order/notice/ea20/view/common-info.html?regNumber=0873400003922000215</t>
  </si>
  <si>
    <t>0873400003922000215-0001</t>
  </si>
  <si>
    <t>0873400003922000216-0001</t>
  </si>
  <si>
    <t>0873400003922000218-0001</t>
  </si>
  <si>
    <t>1. капсулы;
2. капсулы;
3. капсулы;
4. капсулы.</t>
  </si>
  <si>
    <t>1. Циклосерин;
2. Кансамин;
3. Циклосерин;
4. Циклосерин.</t>
  </si>
  <si>
    <t>https://zakupki.gov.ru/epz/order/notice/ea20/view/common-info.html?regNumber=0873400003922000216</t>
  </si>
  <si>
    <t>1. Моксифлоксацин;
2. Моксифло;
3. Моксивансд;
4. Моксифлоксацин;
5. Мофлокс® 400.</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</si>
  <si>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t>
  </si>
  <si>
    <t>https://zakupki.gov.ru/epz/order/notice/ea20/view/common-info.html?regNumber=0873400003922000217</t>
  </si>
  <si>
    <t>1.РЕМДЕСИВИР;
2. Ремдеформ.</t>
  </si>
  <si>
    <t>https://zakupki.gov.ru/epz/order/notice/ea20/view/common-info.html?regNumber=0873400003922000218</t>
  </si>
  <si>
    <t>1. Телзир;
2. Фосампренавир ПСК.</t>
  </si>
  <si>
    <t>Великобритания, Россия</t>
  </si>
  <si>
    <t>https://zakupki.gov.ru/epz/order/notice/ea20/view/common-info.html?regNumber=0873400003922000220</t>
  </si>
  <si>
    <t xml:space="preserve">Левофлоксацин, раствор для инфузий, 5 мг/мл </t>
  </si>
  <si>
    <t>https://zakupki.gov.ru/epz/order/notice/ea20/view/common-info.html?regNumber=0873400003922000198</t>
  </si>
  <si>
    <t>Кировская область, Нижегородская область,
Пензенская область, Пермский край,
Республика Марий Эл, Республика Татарстан, 
Чувашская Республика</t>
  </si>
  <si>
    <t>https://zakupki.gov.ru/epz/order/notice/ea20/view/common-info.html?regNumber=0873400003922000199</t>
  </si>
  <si>
    <t>0873400003922000198_358372</t>
  </si>
  <si>
    <t>0873400003922000201_358372</t>
  </si>
  <si>
    <t>0873400003922000199-0001</t>
  </si>
  <si>
    <t>1. Пара-аминосалицилат натрия-Бинергия;
2. Пасконат.</t>
  </si>
  <si>
    <t>1. раствор для инфузий; 
2. раствор для инфузий;</t>
  </si>
  <si>
    <t>https://zakupki.gov.ru/epz/order/notice/ea20/view/common-info.html?regNumber=0873400003922000201</t>
  </si>
  <si>
    <t>0873400003922000205_358372</t>
  </si>
  <si>
    <t>Вологодская область, Калининградская область, 
Курская область, Липецкая область,
Новгородская область, Орловская область</t>
  </si>
  <si>
    <t>https://zakupki.gov.ru/epz/order/notice/ea20/view/common-info.html?regNumber=0873400003922000205</t>
  </si>
  <si>
    <t>0873400003922000209_358372</t>
  </si>
  <si>
    <t>Алтайский край, Иркутская область, 
Красноярский край, Республика Алтай, 
Республика Тыва, Самарская область, 
Саратовская область, Ульяновская область</t>
  </si>
  <si>
    <t>https://zakupki.gov.ru/epz/order/notice/ea20/view/common-info.html?regNumber=0873400003922000209</t>
  </si>
  <si>
    <t>0873400003922000211_358372</t>
  </si>
  <si>
    <t>Воронежская область, Ивановская область, 
Калужская область, Тверская область, 
Тульская область, Ярославская область</t>
  </si>
  <si>
    <t>https://zakupki.gov.ru/epz/order/notice/ea20/view/common-info.html?regNumber=0873400003922000211</t>
  </si>
  <si>
    <t>Брянская область, Костромская область, 
Московская область</t>
  </si>
  <si>
    <t>https://zakupki.gov.ru/epz/order/notice/ea20/view/common-info.html?regNumber=0873400003922000222</t>
  </si>
  <si>
    <t>0873400003922000222-0001</t>
  </si>
  <si>
    <t>0873400003922000224 _358372</t>
  </si>
  <si>
    <t>https://zakupki.gov.ru/epz/order/notice/ea20/view/common-info.html?regNumber=0873400003922000224</t>
  </si>
  <si>
    <t>РЕМДЕСИВИР</t>
  </si>
  <si>
    <t>https://zakupki.gov.ru/epz/order/notice/ea20/view/common-info.html?regNumber=0873400003922000192</t>
  </si>
  <si>
    <t>0873400003922000192_358372</t>
  </si>
  <si>
    <t>0873400003922000193_358372</t>
  </si>
  <si>
    <t>https://zakupki.gov.ru/epz/order/notice/ea20/view/common-info.html?regNumber=0873400003922000193</t>
  </si>
  <si>
    <t>Амурская область, Забайкальский край, Приморский край, Республика Бурятия, Сахалинская область, Томская область, Тюменская область, Хабаровский край, Ханты-Мансийский а.о., Челябинская область, Ямало-Ненецкий а.о.</t>
  </si>
  <si>
    <t>https://zakupki.gov.ru/epz/order/notice/ea20/view/common-info.html?regNumber=0873400003922000221</t>
  </si>
  <si>
    <t>0873400003922000221_358372</t>
  </si>
  <si>
    <t>0873400003922000223_358372</t>
  </si>
  <si>
    <t>Республика Марий Эл, Республика Мордовия, Республика Татарстан, Удмуртская Республика, Чувашская Республика, Пермский край, Кировская область, Оренбургская область, Пензенская область, Самарская область, Саратовская область, Ульяновская область, Курганская область, Свердловская область, Тюменская область, Ханты-Мансийский а.о., Ненецкий а.о., Челябинская область</t>
  </si>
  <si>
    <t>https://zakupki.gov.ru/epz/order/notice/ea20/view/common-info.html?regNumber=0873400003922000223</t>
  </si>
  <si>
    <t>Республика Адыгея, Республика Калмыкия, Республика Крым, Краснодарский край, Астраханская область, Волгоградская область, Ростовская область, г. Севастополь, Республика Дагестан, Республика Ингушетия, Кабардино-Балкарская Республика, Карачаево-Черкесская Республика, Республика Северная Осетия, Чеченская Республика, Ставропольский край, Республика Башкортостан, Нижегородская область</t>
  </si>
  <si>
    <t>https://zakupki.gov.ru/epz/order/notice/ea20/view/common-info.html?regNumber=0873400003922000230</t>
  </si>
  <si>
    <t>0873400003922000230-0001</t>
  </si>
  <si>
    <t>Дельтиба®</t>
  </si>
  <si>
    <t>0873400003922000228-0001</t>
  </si>
  <si>
    <t>https://zakupki.gov.ru/epz/order/notice/ea20/view/common-info.html?regNumber=0873400003922000228</t>
  </si>
  <si>
    <t>1.Амизолид;
2.Линезолид;
3.Линезолид;
4.Линезолид;
5.Линезолид;
6.Линезолид;
7.Линезолид;
8. Линезолид-Эдвансд;
9. Линеген®.</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</si>
  <si>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
6.  таблетки, покрытые пленочной оболочкой;
7.  таблетки, покрытые пленочной оболочкой;
8.  таблетки, покрытые пленочной оболочкой;
9.  таблетки, покрытые пленочной оболочкой.</t>
  </si>
  <si>
    <t>Астраханская областб, Волгоградская область, Кабардино-Балкарская Республика, Республика Дагестан, Республика Крым, Ростовская область, Ставропольский край, Чеченская Республика, г. Ставрополь</t>
  </si>
  <si>
    <t>1970515020222000246</t>
  </si>
  <si>
    <t>1970515020222000279</t>
  </si>
  <si>
    <t>1970515020222000116</t>
  </si>
  <si>
    <t>https://zakupki.gov.ru/epz/order/notice/ea20/view/common-info.html?regNumber=0873400003922000093</t>
  </si>
  <si>
    <t>https://zakupki.gov.ru/epz/order/notice/ea20/view/common-info.html?regNumber=0873400003922000094</t>
  </si>
  <si>
    <t>1970515020222000179</t>
  </si>
  <si>
    <t>https://zakupki.gov.ru/epz/order/notice/ea20/view/common-info.html?regNumber=0873400003922000212</t>
  </si>
  <si>
    <t>0873400003922000212-0001</t>
  </si>
  <si>
    <t>0873400003922000213_358372</t>
  </si>
  <si>
    <t>https://zakupki.gov.ru/epz/order/notice/ea20/view/common-info.html?regNumber=0873400003922000213</t>
  </si>
  <si>
    <t>0873400003922000238-0001</t>
  </si>
  <si>
    <t>https://zakupki.gov.ru/epz/order/notice/ea20/view/common-info.html?regNumber=0873400003922000238</t>
  </si>
  <si>
    <t>ООО "ЛайфХелсКэр"</t>
  </si>
  <si>
    <t>Левотек</t>
  </si>
  <si>
    <t>Индия</t>
  </si>
  <si>
    <t>https://zakupki.gov.ru/epz/order/notice/ea20/view/common-info.html?regNumber=0873400003922000095</t>
  </si>
  <si>
    <t>1970515020222000121</t>
  </si>
  <si>
    <t>https://zakupki.gov.ru/epz/order/notice/ea20/view/common-info.html?regNumber=0873400003922000096</t>
  </si>
  <si>
    <t>1970515020222000118</t>
  </si>
  <si>
    <t>https://zakupki.gov.ru/epz/order/notice/ea20/view/common-info.html?regNumber=0873400003922000097</t>
  </si>
  <si>
    <t>1970515020222000228</t>
  </si>
  <si>
    <t>https://zakupki.gov.ru/epz/order/notice/ea20/view/common-info.html?regNumber=0873400003922000098</t>
  </si>
  <si>
    <t>1970515020222000119</t>
  </si>
  <si>
    <t>https://zakupki.gov.ru/epz/order/notice/ea20/view/common-info.html?regNumber=0873400003922000099</t>
  </si>
  <si>
    <t>1970515020222000120</t>
  </si>
  <si>
    <t>https://zakupki.gov.ru/epz/order/notice/ea20/view/common-info.html?regNumber=0873400003922000100</t>
  </si>
  <si>
    <t>1970515020222000231</t>
  </si>
  <si>
    <t>https://zakupki.gov.ru/epz/order/notice/ea20/view/common-info.html?regNumber=0873400003922000101</t>
  </si>
  <si>
    <t>1970515020222000232</t>
  </si>
  <si>
    <t>https://zakupki.gov.ru/epz/order/notice/ea20/view/common-info.html?regNumber=0873400003922000102</t>
  </si>
  <si>
    <t>1970515020222000181</t>
  </si>
  <si>
    <t>https://zakupki.gov.ru/epz/order/notice/ea20/view/common-info.html?regNumber=0873400003922000103</t>
  </si>
  <si>
    <t>1970515020222000182</t>
  </si>
  <si>
    <t>https://zakupki.gov.ru/epz/order/notice/ea20/view/common-info.html?regNumber=0873400003922000104</t>
  </si>
  <si>
    <t>1970515020222000170</t>
  </si>
  <si>
    <t>https://zakupki.gov.ru/epz/order/notice/ea20/view/common-info.html?regNumber=0873400003922000105</t>
  </si>
  <si>
    <t>1970515020222000169</t>
  </si>
  <si>
    <t>https://zakupki.gov.ru/epz/order/notice/ea20/view/common-info.html?regNumber=0873400003922000107</t>
  </si>
  <si>
    <t>1970515020222000156</t>
  </si>
  <si>
    <t>https://zakupki.gov.ru/epz/order/notice/ea20/view/common-info.html?regNumber=0873400003922000108</t>
  </si>
  <si>
    <t>1970515020222000185</t>
  </si>
  <si>
    <t>https://zakupki.gov.ru/epz/order/notice/ea20/view/common-info.html?regNumber=0873400003922000110</t>
  </si>
  <si>
    <t>1970515020222000127</t>
  </si>
  <si>
    <t>https://zakupki.gov.ru/epz/order/notice/ea20/view/common-info.html?regNumber=0873400003922000111</t>
  </si>
  <si>
    <t>1970515020222000128</t>
  </si>
  <si>
    <t>https://zakupki.gov.ru/epz/order/notice/ea20/view/common-info.html?regNumber=0873400003922000112</t>
  </si>
  <si>
    <t>1970515020222000129</t>
  </si>
  <si>
    <t>https://zakupki.gov.ru/epz/order/notice/ea20/view/common-info.html?regNumber=0873400003922000113</t>
  </si>
  <si>
    <t>1970515020222000157</t>
  </si>
  <si>
    <t>https://zakupki.gov.ru/epz/order/notice/ea20/view/common-info.html?regNumber=0873400003922000114</t>
  </si>
  <si>
    <t>1970515020222000158</t>
  </si>
  <si>
    <t>https://zakupki.gov.ru/epz/order/notice/ea20/view/common-info.html?regNumber=0873400003922000115</t>
  </si>
  <si>
    <t>1970515020222000122</t>
  </si>
  <si>
    <t>https://zakupki.gov.ru/epz/order/notice/ea20/view/common-info.html?regNumber=0873400003922000116</t>
  </si>
  <si>
    <t>1970515020222000123</t>
  </si>
  <si>
    <t>https://zakupki.gov.ru/epz/order/notice/ea20/view/common-info.html?regNumber=0873400003922000117</t>
  </si>
  <si>
    <t>1970515020222000124</t>
  </si>
  <si>
    <t>https://zakupki.gov.ru/epz/order/notice/ea20/view/common-info.html?regNumber=0873400003922000118</t>
  </si>
  <si>
    <t>1970515020222000196</t>
  </si>
  <si>
    <t>https://zakupki.gov.ru/epz/order/notice/ea20/view/common-info.html?regNumber=0873400003922000119</t>
  </si>
  <si>
    <t>1970515020222000150</t>
  </si>
  <si>
    <t>https://zakupki.gov.ru/epz/order/notice/ea20/view/common-info.html?regNumber=0873400003922000120</t>
  </si>
  <si>
    <t>1970515020222000197</t>
  </si>
  <si>
    <t>https://zakupki.gov.ru/epz/order/notice/ea20/view/common-info.html?regNumber=0873400003922000121</t>
  </si>
  <si>
    <t>1970515020222000180</t>
  </si>
  <si>
    <t>https://zakupki.gov.ru/epz/order/notice/ea20/view/common-info.html?regNumber=0873400003922000122</t>
  </si>
  <si>
    <t>https://zakupki.gov.ru/epz/order/notice/ea20/view/common-info.html?regNumber=0873400003922000123</t>
  </si>
  <si>
    <t>https://zakupki.gov.ru/epz/order/notice/ea20/view/common-info.html?regNumber=0873400003922000126</t>
  </si>
  <si>
    <t>https://zakupki.gov.ru/epz/order/notice/ea20/view/common-info.html?regNumber=0873400003922000128</t>
  </si>
  <si>
    <t>1970515020222000171</t>
  </si>
  <si>
    <t>1970515020222000178</t>
  </si>
  <si>
    <t>1970515020222000199</t>
  </si>
  <si>
    <t>https://zakupki.gov.ru/epz/order/notice/ea20/view/common-info.html?regNumber=0873400003922000125</t>
  </si>
  <si>
    <t>https://zakupki.gov.ru/epz/order/notice/ea20/view/common-info.html?regNumber=0873400003922000127</t>
  </si>
  <si>
    <t>https://zakupki.gov.ru/epz/order/notice/ea20/view/common-info.html?regNumber=0873400003922000129</t>
  </si>
  <si>
    <t>1970515020222000172</t>
  </si>
  <si>
    <t>1970515020222000175</t>
  </si>
  <si>
    <t>1970515020222000177</t>
  </si>
  <si>
    <t>1970515020222000147</t>
  </si>
  <si>
    <t>1970515020222000146</t>
  </si>
  <si>
    <t>1970515020222000207</t>
  </si>
  <si>
    <t>1970515020222000203</t>
  </si>
  <si>
    <t>https://zakupki.gov.ru/epz/order/notice/ea20/view/common-info.html?regNumber=0873400003922000132</t>
  </si>
  <si>
    <t>https://zakupki.gov.ru/epz/order/notice/ea20/view/common-info.html?regNumber=0873400003922000133</t>
  </si>
  <si>
    <t>https://zakupki.gov.ru/epz/order/notice/ea20/view/common-info.html?regNumber=0873400003922000134</t>
  </si>
  <si>
    <t>1970515020222000149</t>
  </si>
  <si>
    <t>1970515020222000174</t>
  </si>
  <si>
    <t>1970515020222000148</t>
  </si>
  <si>
    <t>https://zakupki.gov.ru/epz/order/notice/ea20/view/common-info.html?regNumber=0873400003922000136</t>
  </si>
  <si>
    <t>https://zakupki.gov.ru/epz/order/notice/ea20/view/common-info.html?regNumber=0873400003922000137</t>
  </si>
  <si>
    <t>https://zakupki.gov.ru/epz/order/notice/ea20/view/common-info.html?regNumber=0873400003922000138</t>
  </si>
  <si>
    <t>1970515020222000186</t>
  </si>
  <si>
    <t>1970515020222000193</t>
  </si>
  <si>
    <t>1970515020222000215</t>
  </si>
  <si>
    <t>1970515020222000205</t>
  </si>
  <si>
    <t>1970515020222000204</t>
  </si>
  <si>
    <t>1970515020222000208</t>
  </si>
  <si>
    <t>https://zakupki.gov.ru/epz/order/notice/ea20/view/common-info.html?regNumber=0873400003922000143</t>
  </si>
  <si>
    <t>https://zakupki.gov.ru/epz/order/notice/ea20/view/common-info.html?regNumber=0873400003922000144</t>
  </si>
  <si>
    <t>1970515020222000229</t>
  </si>
  <si>
    <t>1970515020222000195</t>
  </si>
  <si>
    <t>Интерферон бета-1а, раствор для подкожного введения, 44 мкг (12млн. МЕ)</t>
  </si>
  <si>
    <t>Ивакафтор+Лумакафтор, гранулы, 125 мг+100 мг</t>
  </si>
  <si>
    <t xml:space="preserve">Эфмороктоког альфа, лиофилизат  для  приготовления  раствора  для  внутривенного  введения, 1000МЕ </t>
  </si>
  <si>
    <t>Эфмороктоког альфа, лиофилизат для приготовления раствора для внутривенного введения, 500МЕ</t>
  </si>
  <si>
    <t>Онасемноген абепарвовек, раствор для инфузий,2x10^13 вектор-геномов/мл</t>
  </si>
  <si>
    <t>штука</t>
  </si>
  <si>
    <t>Амикацин, раствор для инфузийи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лиофилизат для приготовления раствора  для  внутривенного  и  внутримышечного  введения,  500  мг</t>
  </si>
  <si>
    <t>ко-во целых упаковок</t>
  </si>
  <si>
    <t>Эмицизумаб, раствор для подкожного введения, 150 мг/мл, 0,7мл</t>
  </si>
  <si>
    <t>0873400003922000275</t>
  </si>
  <si>
    <t>0873400003922000274</t>
  </si>
  <si>
    <t>0873400003922000260</t>
  </si>
  <si>
    <t>0873400003922000273 </t>
  </si>
  <si>
    <t>0873400003922000272</t>
  </si>
  <si>
    <t>0873400003922000271</t>
  </si>
  <si>
    <t>0873400003922000270 </t>
  </si>
  <si>
    <t>0873400003922000269</t>
  </si>
  <si>
    <t>0873400003922000268</t>
  </si>
  <si>
    <t>0873400003922000267</t>
  </si>
  <si>
    <t>0873400003922000266</t>
  </si>
  <si>
    <t>0873400003922000265 </t>
  </si>
  <si>
    <t>0873400003922000264</t>
  </si>
  <si>
    <t>0873400003922000263</t>
  </si>
  <si>
    <t>0873400003922000262 </t>
  </si>
  <si>
    <t>0873400003922000261</t>
  </si>
  <si>
    <t>Софосбувир, таблетки, покрытые пленочной оболочкой, 400 мг</t>
  </si>
  <si>
    <t>0873400003922000258</t>
  </si>
  <si>
    <t>0873400003922000259</t>
  </si>
  <si>
    <t>количество упаковок по потребности</t>
  </si>
  <si>
    <t>кол-во целых упаковок</t>
  </si>
  <si>
    <t>кол-во упаковок по потребности</t>
  </si>
  <si>
    <t>Цена за упаковку</t>
  </si>
  <si>
    <t>Кол-во единиц во вторичной упаковке</t>
  </si>
  <si>
    <t>Мороктоког альфа, лиофилизат для приготовления раствора для внутривенного введения, 1000 МЕ</t>
  </si>
  <si>
    <t>Мороктоког альфа, лиофилизат для приготовления раствора для внутривенного введения, 500 МЕ</t>
  </si>
  <si>
    <t>Ритуксимаб, концентрат для приготовления раствора для инфузий, 10 мг/мл</t>
  </si>
  <si>
    <t>Ритуксимаб, концентрат для приготовления раствора для инфузий,10  мг/мл,  10  мл</t>
  </si>
  <si>
    <t>Интерферон бета-1а, раствор для подкожного введения, 22 мкг (6 млн. МЕ)</t>
  </si>
  <si>
    <t>https://zakupki.gov.ru/epz/order/notice/ea20/view/common-info.html?regNumber=0873400003922000240</t>
  </si>
  <si>
    <t>https://zakupki.gov.ru/epz/order/notice/ea20/view/common-info.html?regNumber=0873400003922000241</t>
  </si>
  <si>
    <t>0873400003922000240-0001</t>
  </si>
  <si>
    <t xml:space="preserve">1. Левофлоксацин;
2. Левофлоксацин;
3. Левофлоксацин-АКОС;
4. Левофлоксацин;
5. Левофлоксацин.
</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</si>
  <si>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t>
  </si>
  <si>
    <t xml:space="preserve">Даратумумаб, концентрат для приготовления раствора для инфузий,20 мг/мл, 5мл </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</si>
  <si>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</si>
  <si>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https://zakupki.gov.ru/epz/order/notice/ea20/view/common-info.html?regNumber=0873400003922000232</t>
  </si>
  <si>
    <t>0873400003922000232-0001</t>
  </si>
  <si>
    <t>0873400003922000236-0001</t>
  </si>
  <si>
    <t>0873400003922000237-0001</t>
  </si>
  <si>
    <t>https://zakupki.gov.ru/epz/order/notice/ea20/view/common-info.html?regNumber=0873400003922000236</t>
  </si>
  <si>
    <t>0873400003922000241-0001</t>
  </si>
  <si>
    <t>0873400003922000243-0001</t>
  </si>
  <si>
    <t>Пивелтра</t>
  </si>
  <si>
    <t>Эфмороктоког альфа, лиофилизат для приготовления раствора для внутривенного введения, 3000МЕ</t>
  </si>
  <si>
    <t>Помалидомид, капсулы, 4 м</t>
  </si>
  <si>
    <t>Эфмороктоког альфа, лиофилизат для приготовления раствора для внутривенного введения, 1500МЕ</t>
  </si>
  <si>
    <t>Количество единиц во вторичной упаковке</t>
  </si>
  <si>
    <t>https://zakupki.gov.ru/epz/order/notice/ea20/view/common-info.html?regNumber=0873400003922000159</t>
  </si>
  <si>
    <t>1970515020222000206</t>
  </si>
  <si>
    <t>https://zakupki.gov.ru/epz/order/notice/ea20/view/common-info.html?regNumber=0873400003922000171</t>
  </si>
  <si>
    <t>1970515020222000218</t>
  </si>
  <si>
    <t>Октоког альфа, лиофилизат для приготовления раствора для внутривенного введения, 500 МЕ</t>
  </si>
  <si>
    <t xml:space="preserve">Иксазомиб, капсулы, 4 мг </t>
  </si>
  <si>
    <t>Количество единиц измерения во вторичной упаковке</t>
  </si>
  <si>
    <t xml:space="preserve">раствор для подкожного введения, 
44 мкг/0.5 мл (12 млн. МЕ), шприц 0.5 мл х 3 (пачка картонная) (в комплекте с 3 спиртовыми салфетками)
</t>
  </si>
  <si>
    <t>форма выпуска в соответствии с регистрационным удостоверением лекарственного препарата</t>
  </si>
  <si>
    <t>Глатирамера ацетат, раствор для подкожного введения, 40 мг/мл</t>
  </si>
  <si>
    <t>Тедуглутид, лиофилизатдля приготовления раствора для подкожного введения, 5 мг</t>
  </si>
  <si>
    <t>Ритуксимаб, раствор для подкожного введения 1400 мг/11,7 мл и/или 1600 мг/13,4 мл и/или 1600 мг</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</si>
  <si>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</si>
  <si>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</si>
  <si>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 xml:space="preserve">Антиингибиторный коагулянтный комплекс, лиофилизат для приготовления раствора для инфузий, 500 ЕД </t>
  </si>
  <si>
    <t>в части 2022 исполнен</t>
  </si>
  <si>
    <t>Иксазомиб, капсулы, 3мг</t>
  </si>
  <si>
    <t>0873400003922000245-0001</t>
  </si>
  <si>
    <t>0873400003922000250-0001</t>
  </si>
  <si>
    <t>0873400003922000251-0001</t>
  </si>
  <si>
    <t>0873400003922000247-0001</t>
  </si>
  <si>
    <t>0873400003922000253-0001</t>
  </si>
  <si>
    <t>0873400003922000255-0001</t>
  </si>
  <si>
    <t>0873400003922000248-0001</t>
  </si>
  <si>
    <t>1. Левофлоксацин; 
2. Левофлоксацин;
3. Левофлоксацин;
4. Левофлоксацин;
5. Левофлоксацин-АКОС;
6. Левофлоксацин-АКОС;
7. Левофлоксацин;
8. Левофлоксацин;
9. Левофлоксацин.</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</si>
  <si>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
6. таблетки, покрытые пленочной оболочкой;
7. таблетки, покрытые пленочной оболочкой;
8. таблетки, покрытые пленочной оболочкой;
9. таблетки, покрытые пленочной оболочкой.</t>
  </si>
  <si>
    <t>Моксифлоксацин</t>
  </si>
  <si>
    <t>Канамицин</t>
  </si>
  <si>
    <t>порошок для приготовления раствора для инъекций</t>
  </si>
  <si>
    <t>0873400003922000254_358372</t>
  </si>
  <si>
    <t>Вирамун®</t>
  </si>
  <si>
    <t>Привиджен</t>
  </si>
  <si>
    <t>суспензия для приема внутрь</t>
  </si>
  <si>
    <t>Республика Мордовия</t>
  </si>
  <si>
    <t>Антиингибиторный коагулянтный комплекс, лиофилизат для приготовления раствора для инфузий, 1000 ЕД</t>
  </si>
  <si>
    <t>Фосфазид, таблетки и/или таблетки, покрытые пленочной оболочкой, 200мг</t>
  </si>
  <si>
    <t>Фосфазид, таблетки и/или таблетки, покрытые пленочной оболочкой, 400мг</t>
  </si>
  <si>
    <t>0873400003922000287</t>
  </si>
  <si>
    <t>0873400003922000286</t>
  </si>
  <si>
    <t>0873400003922000285 </t>
  </si>
  <si>
    <t>0873400003922000284</t>
  </si>
  <si>
    <t>0873400003922000283 </t>
  </si>
  <si>
    <t>0873400003922000282</t>
  </si>
  <si>
    <t>0873400003922000281 </t>
  </si>
  <si>
    <t>0873400003922000280 </t>
  </si>
  <si>
    <t>0873400003922000279 </t>
  </si>
  <si>
    <t>Октоког альфа, лиофилизат для приготовления раствора для внутривенного введения, 250 МЕ</t>
  </si>
  <si>
    <t>Эмицизумаб, раствор для подкожного введения, 150 мг/мл, 0,4мл</t>
  </si>
  <si>
    <t>Адалимумаб, раствор для подкожного введения, 100 мг/мл и/или 40 мг/ 0,4 мл</t>
  </si>
  <si>
    <t>Эмицизумаб, раствор для подкожного введения, 150 мг/мл, 1мл</t>
  </si>
  <si>
    <t>Эмицизумаб, раствор для подкожного введения, 30мг/мл</t>
  </si>
  <si>
    <t>Этанерцепт, раствор для подкожного введения, 50мг/мл</t>
  </si>
  <si>
    <t>Иммуноглобулин человека нормальный, раствор для инфузий 100 мг/мли/или раствор для внутривенных и подкожных инфузий 10%</t>
  </si>
  <si>
    <t>120
60</t>
  </si>
  <si>
    <t>1000
1200
1000</t>
  </si>
  <si>
    <t>162567,208/
135472,673</t>
  </si>
  <si>
    <t>162568/
135473</t>
  </si>
  <si>
    <t>500
600
500</t>
  </si>
  <si>
    <t>104736,80/
87280,67</t>
  </si>
  <si>
    <t>Леналидомид, капсулы 10мг</t>
  </si>
  <si>
    <t>Помалидомид, капсулы, 2мг</t>
  </si>
  <si>
    <t>таблетки, покрытые пленочной оболочкой, 400мг (контурная ячейковая упаковка) 10 х 3 (пачка картонная)</t>
  </si>
  <si>
    <t>1. капсулы, 5 мг (контурная ячейковая упаковка) 10 х 5 (пачка картонная);
2. капсулы, 5.0 мг (флакон) 50 х 1 (пачка картонная).</t>
  </si>
  <si>
    <t>1.  [лиофилизат для приготовления раствора для подкожного введения, 9.6 млн.МЕ (из расчета вводимого действующего вещества 8 млн. МЕ в 1 мл ), 0.3 мг - флаконы (15) / в комплекте с растворителем: натрия хлорида раствор 0.54% (флаконы) 1,2 мл - 15шт, шприцом 1 мл-15шт, шприцом 2 мл-15шт, иглой для приготовления препарата- 30 шт, иглой для подкожного введения препарата - 15шт, салфетками спиртовыми - 30 шт. / - пачки картонные;
2.  раствор для подкожного введения, 8 млн МЕ/0.5 мл  (из расчета вводимого действующего вещества 8 млн. МЕ в 0,5 мл), 0.5 мл - шприцы (1) / в комплекте с салфетками спиртовыми - 5 шт. / - упаковки ячейковые контурные (5) -пачки картонные</t>
  </si>
  <si>
    <t>15
5</t>
  </si>
  <si>
    <t>30940
39778</t>
  </si>
  <si>
    <t>18194,55
6064,85</t>
  </si>
  <si>
    <t xml:space="preserve">таблетки, покрытые пленочной оболочкой, 
250 мг (контурная ячейковая упаковка) 25 х 4 (пачка картонная)
</t>
  </si>
  <si>
    <t>таблетки, 0.5 мг (блистер) 10 х 6 (пачка картонная)</t>
  </si>
  <si>
    <t>концентрат для приготовления раствора для инфузий, 10 мг/мл (флакон) 50 мл х 1 (пачка картонная)узий</t>
  </si>
  <si>
    <t xml:space="preserve">1. капсулы, 1 мг (контурная ячейковая упаковка) 10 х 5 (пачка картонная);
2. капсулы, 1 мг (контурная ячейковая упаковка) 10 х 5 (пачка картонная;
3.капсулы, 1.0 мг (флакон)  50 х 1 (пачка картонная).
</t>
  </si>
  <si>
    <t>раствор для подкожного введения, 150 мг/мл (флакон) 105 мг/0.7 мл х 1 (пачка картонная)</t>
  </si>
  <si>
    <t>раствор для подкожного введения, 1400 мг/11.7 мл (флакон) 1400 мг/11.7 мл х 1 (пачка картонная)</t>
  </si>
  <si>
    <t>раствор для подкожного введения, 30 мг/мл (флакон) 30 мг/1 мл х 1 (пачка картонная)</t>
  </si>
  <si>
    <t>раствор для подкожного введения, 150 мг/мл (флакон) 60 мг/0.4 мл х 1 (пачка картонная)</t>
  </si>
  <si>
    <t>[лиофилизат для приготовления раствора для внутривенного введения, 4,8 мг (флакон) х 1 + растворитель (флакон) 10мл х1 + шприц х 1 + канюля х 2 + катетер для периферических вен х 1 + салфетка спиртовая х 2] х 1 (пачка картонная)</t>
  </si>
  <si>
    <t>раствор для подкожного введения, 150 мг/мл (флакон) 150 мг/1 мл х 1 (пачка картонная)</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</si>
  <si>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</si>
  <si>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концентрат для приготовления раствора для инфузий, 10 мг/мл (флакон) 10 мл х 1 (пачка картонная)</t>
  </si>
  <si>
    <t>концентрат для приготовления раствора для инфузий, 2 мг/мл (флакон) 3 мл х 1 (пачка картонная)</t>
  </si>
  <si>
    <t>лиофилизат для приготовления концентрата для приготовления раствора для инфузий, 200 ЕД (флакон) х 1 (пачка картонная)</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</si>
  <si>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</si>
  <si>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 xml:space="preserve">[лиофилизат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 
</t>
  </si>
  <si>
    <t xml:space="preserve">[лиофилизат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 
</t>
  </si>
  <si>
    <t>Эптаког  альфа  (активированный),  лиофилизат  для приготовления раствора для внутривенного введения, 4,8 мг (240 КЕД)и/или 5,0 мг (250 КЕД)</t>
  </si>
  <si>
    <t>Галсульфаза,концентрат для приготовления раствора для инфузий,1 мг/мл</t>
  </si>
  <si>
    <t>Эптаког альфа (активированный), лиофилизат для приготовления раствора для внутривенного введения, 2 мг (100 КЕД) и/или 2,4 мг (120 КЕД)</t>
  </si>
  <si>
    <t xml:space="preserve">[раствор для подкожного введения, 63 мкг (шприц) 0.5 мл х 1 + раствор для подкожного введения,
94 мкг (шприц) 0.5 мл х 1] х 1 (пачка картонная)
</t>
  </si>
  <si>
    <t>раствор для ингаляций 2.5 мг/2.5 мл (ампула) 6 х 1 (пачка картонная)</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</si>
  <si>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</si>
  <si>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 xml:space="preserve">таблетки, покрытые пленочной оболочкой, 14 мг
(контурная ячейковая упаковка) 14 х 2 (пачка картонная)
</t>
  </si>
  <si>
    <t>капсулы, 50 мг (пакет в банке) 50 х 1 (пачка картонная)</t>
  </si>
  <si>
    <t>концентрат для приготовления раствора для инфузий, 10.0 мг/мл (флакон) 30 мл х 1 (пачка картонная)</t>
  </si>
  <si>
    <t>[раствор для подкожного введения, 50 мг/мл (шприц) 1 мл (50 мг) х 4 + салфетка спиртовая х 4] х 1 (пачка картонная)</t>
  </si>
  <si>
    <t xml:space="preserve">капсулы, 100 мг (пакет в банке) 
50 х 1 (пачка картонная)
</t>
  </si>
  <si>
    <t>1.  капсулы, 25 мг, №50;
2.  капсулы, 25 мг, №50</t>
  </si>
  <si>
    <t>раствор для приема внутрь, 100 мг/мл (флакон) 50 мл х 1 (пачка картонная)</t>
  </si>
  <si>
    <t>концентрат для приготовления раствора для инфузий, 20 мг/мл (флакон) 4 мл (80 мг/4 мл) х 1 (пачка картонная)</t>
  </si>
  <si>
    <t xml:space="preserve"> раствор для подкожного введения, 5 мг/мл (15 МЕ/мл)
(картридж + шприц-ручка БиоматикПен®2) 3 мл х 1
(пачка картонная)
</t>
  </si>
  <si>
    <t>[лиофилизат для приготовления раствора для подкожного введения, 10 мг (флакон) 10.0 мг х 1 + растворитель (шприц) 1.0 мл х 1 + (игла инъекционная) х 1 + (адаптер для флакона) х 1 + (салфетка спиртовая) х 2] х 4 (пачка картонная)</t>
  </si>
  <si>
    <t>1. таблетки кишечнорастворимые, покрытые пленочной оболочкой, 360 мг (контурная ячейковая упаковка) 10 х 12 (пачка картонная);
2. таблетки кишечнорастворимые, покрытые оболочкой, 360 мг (контурная ячейковая упаковка) 10 х 12 (пачка картонная).</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</si>
  <si>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t>
  </si>
  <si>
    <t>концентрат для приготовления раствора для инфузий,
10.0 мг/мл (флакон) 30 мл х 1 (пачка картонная)</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</si>
  <si>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</si>
  <si>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концентрат для приготовления раствора для инфузий, 
30 мг/мл (флакон) 10 мл х 1 (пачка картонная)</t>
  </si>
  <si>
    <t>Этанерцепт, лиофилизат  для  приготовления  растворадля подкожного введения, 25мг</t>
  </si>
  <si>
    <t>Алемтузумаб, концентрат для приготовления раствора для инфузий, 10 мг/мл</t>
  </si>
  <si>
    <t xml:space="preserve">концентрат для приготовления раствора для инфузий, 20 мг/мл (флакон)
20.0 мл х 1 (пачка картонная)
</t>
  </si>
  <si>
    <t xml:space="preserve">концентрат для приготовления раствора для инфузий, 
30 мг/мл (флакон) 
10 мл х 1 (пачка картонная)
</t>
  </si>
  <si>
    <t xml:space="preserve">концентрат для приготовления раствора для инфузий, 20 мг/мл (флакон)
20,0 мл х 1 (пачка картонная)
</t>
  </si>
  <si>
    <t xml:space="preserve">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</si>
  <si>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</si>
  <si>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 xml:space="preserve">1.[лиофилизат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t>
  </si>
  <si>
    <t>1000
15000</t>
  </si>
  <si>
    <t xml:space="preserve">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t>
  </si>
  <si>
    <t>12 400,00
18 600,00</t>
  </si>
  <si>
    <t>4 543,20
2 271,60</t>
  </si>
  <si>
    <t>4543,20
2271,60</t>
  </si>
  <si>
    <t>5 370,00
6 444,00
5 370,00</t>
  </si>
  <si>
    <t>2 680,00
3 216,00
2 680,00</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</si>
  <si>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</si>
  <si>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1000
1500</t>
  </si>
  <si>
    <t>[раствор для подкожного введения, 40 мг/0.8 мл (шприц) 0.8 мл х 1 + (спиртовая салфетка) х 1] х 2 (пачка картонная)</t>
  </si>
  <si>
    <t>концентрат для приготовления раствора для инфузий 20 мг/мл(флакон) 5.0 мл х 1 (пачка картонная)</t>
  </si>
  <si>
    <t>1. Фломирен;
2. Фломирен;
3.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</si>
  <si>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
3. таблетки, покрытые пленочной оболочкой, 500 мг (контурная ячейковая упаковка) 10 х 5 (пачка картонная).</t>
  </si>
  <si>
    <t>1. [лиофилизат для приготовления раствора для внутривенного и подкожного введения, 3.5 мг (флакон) х 1 + растворитель (ампула) 5.0 мл х 1] х 1 (пачка картонная); 
2. лиофилизат для приготовления раствора для внутривенного и подкожного введения, 3.5 мг (флакон) х 1 (пачка картонная).</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</si>
  <si>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10 х 10 (пачка картонная);
3. таблетки, покрытые пленочной оболочкой, 250 мг (контурная ячейковая упаковка) 25 х 4 (пачка картонная).</t>
  </si>
  <si>
    <t xml:space="preserve">[лиофилизат для приготовления раствора для внутривенного введения, 500 МЕ (флакон) х 1
+ растворитель -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
</t>
  </si>
  <si>
    <t xml:space="preserve">таблетки, покрытые пленочной оболочкой, 10 мг (контурная ячейковая упаковка) 
5 х 4 (пачка картонная)
</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</si>
  <si>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</si>
  <si>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</si>
  <si>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суспензия для внутримышечного введения, 0.5 мл/доза (ампула) 0.5 мл х 10 (пачка картонная)</t>
  </si>
  <si>
    <t>лиофилизат для приготовления раствора для подкожного введения, 1 доза (ампула) 0.5 мл х 10 (пачка картонная)</t>
  </si>
  <si>
    <t>[лиофилизат для приготовления раствора для внутривенного введения, 2.4 мг (флакон) х 1 + растворитель (флакон) 5 мл х 1 + шприц х 1 + канюля х 2 + катетер для периферических вен х 1 + салфетка спиртовая х 2] х 1 (пачка картонная)</t>
  </si>
  <si>
    <t>1. таблетки, покрытые пленочной оболочкой, 14 мг
(контурная ячейковая упаковка) 14 х 2 (пачка картонная;
2. таблетки, покрытые пленочной оболочкой, 14 мг (банка) 28 х 1 (пачка картонная).</t>
  </si>
  <si>
    <t>лиофилизат для приготовления раствора для подкожного введения, 150 мг (флакон) х 1 (пачка)</t>
  </si>
  <si>
    <t>1. [лиофилизат для приготовления раствора для подкожного введения, 9.6 млн. МЕ (из расчета вводимого действующего вещества 8 млн. МЕ в 1 мл ), 0.3 мг - флаконы (15) / в комплекте с растворителем: натрия хлорида раствор 0.54% (флаконы) 1,2 мл - 15шт, шприцом 1 мл-15шт, шприцом 2 мл-15шт, иглой для приготовления препарата- 30 шт, иглой для подкожного введения препарата - 15шт, салфетками спиртовыми - 30 шт. / - пачки картонные;
2.  раствор для подкожного введения, 8 млн. МЕ/0.5 мл  (из расчета вводимого действующего вещества 8 млн. МЕ в 0,5 мл), 0.5 мл - шприцы (1) / в комплекте с салфетками спиртовыми - 5 шт. / - упаковки ячейковые контурные (5) -пачки картонные.</t>
  </si>
  <si>
    <t>18 194,55
6 064,85</t>
  </si>
  <si>
    <t>[раствор для подкожного введения, 20 мг/мл (шприц) 1 мл х 28 + (салфетка спиртовая) х 28] х 1 (пачка картонная)</t>
  </si>
  <si>
    <t>Терифлуномид, таблетки, покрытые пленочной оболочкой, 14 мг</t>
  </si>
  <si>
    <t>0873400003922000305</t>
  </si>
  <si>
    <t>0873400003922000304</t>
  </si>
  <si>
    <t>0873400003922000303</t>
  </si>
  <si>
    <t>0873400003922000302 </t>
  </si>
  <si>
    <t>0873400003922000301</t>
  </si>
  <si>
    <t>0873400003922000300</t>
  </si>
  <si>
    <t>0873400003922000299 </t>
  </si>
  <si>
    <t>0873400003922000298 </t>
  </si>
  <si>
    <t>0873400003922000296</t>
  </si>
  <si>
    <t>0873400003922000297 </t>
  </si>
  <si>
    <t>0873400003922000278</t>
  </si>
  <si>
    <t>0873400003922000295</t>
  </si>
  <si>
    <t>0873400003922000294</t>
  </si>
  <si>
    <t>0873400003922000293</t>
  </si>
  <si>
    <t>0873400003922000292</t>
  </si>
  <si>
    <t>Октоког альфа, лиофилизат для приготовления раствора для внутривенного введения, 1000 - 1500 МЕ</t>
  </si>
  <si>
    <t>0873400003922000291</t>
  </si>
  <si>
    <t>0873400003922000290 </t>
  </si>
  <si>
    <t>0873400003922000289 </t>
  </si>
  <si>
    <t>0873400003922000288</t>
  </si>
  <si>
    <t>0873400003922000229-0001</t>
  </si>
  <si>
    <t>Элизария®</t>
  </si>
  <si>
    <t>0873400003922000244-0001</t>
  </si>
  <si>
    <t xml:space="preserve">концентрат для приготовления раствора для инфузий </t>
  </si>
  <si>
    <t>0873400003922000257-0001</t>
  </si>
  <si>
    <t>ООО "Нанофарм"</t>
  </si>
  <si>
    <t>Вакцина гемофильная тип b конъюгированная</t>
  </si>
  <si>
    <t>0873400003922000259-0001</t>
  </si>
  <si>
    <t>1. Левофлоксацин;
2. Левофлоксацин;
3. Левинокс;
4. Левофлоксацин-НИКА;
5. Левофлоксацин.</t>
  </si>
  <si>
    <t>1. раствор для инфузий;
2. раствор для инфузий;
3. раствор для инфузий;
4. раствор для инфузий;
5. раствор для инфузий.</t>
  </si>
  <si>
    <t>1. 5 000; 
2. 2 800;
3. 3 600;
4. 100;
5. 100.</t>
  </si>
  <si>
    <t>0873400003922000311</t>
  </si>
  <si>
    <t>0873400003922000310</t>
  </si>
  <si>
    <t>0873400003922000309</t>
  </si>
  <si>
    <t>0873400003922000308 </t>
  </si>
  <si>
    <t>0873400003922000312</t>
  </si>
  <si>
    <t>0873400003922000313</t>
  </si>
  <si>
    <t>0873400003922000314 </t>
  </si>
  <si>
    <t>0873400003922000315</t>
  </si>
  <si>
    <t>Иматиниб, капсулы и/или таблетки,покрытые плёночной оболочкой, 400 мг</t>
  </si>
  <si>
    <t>Идурсульфаза бета, концентрат для приготовления раствора для инфузий, 2 мг/мл</t>
  </si>
  <si>
    <t>Иматиниб, капсулы и/или таблетки, покрытые плёночной оболочкой, 100 мг</t>
  </si>
  <si>
    <t>0873400003922000316</t>
  </si>
  <si>
    <t>Циклоспорин, капсулы и/или капсулы мягкие, 25 мг</t>
  </si>
  <si>
    <t>Нонаког альфа, лиофилизат для приготовления растворадля внутривенного введения, 1000 МЕ</t>
  </si>
  <si>
    <t>Идурсульфаза, концентрат для приготовления раствора для инфузий, 2 мг/мл</t>
  </si>
  <si>
    <t>Пэгинтерферон бета-1а, раствор для подкожного введения, 125 мкг</t>
  </si>
  <si>
    <t>0873400003922000319</t>
  </si>
  <si>
    <t>0873400003922000318</t>
  </si>
  <si>
    <t>0873400003922000317</t>
  </si>
  <si>
    <t>0873400003922000320</t>
  </si>
  <si>
    <t>0873400003922000249-0001</t>
  </si>
  <si>
    <t>0873400003922000252_358372</t>
  </si>
  <si>
    <t>1. Вимизайм;
2. Вимизайм.</t>
  </si>
  <si>
    <t>1. концентрат для приготовления раствора для инфузий;
2. концентрат для приготовления раствора для инфузий.</t>
  </si>
  <si>
    <t>Алтайский край, Вологодская область, Кировская область, Курская область, Мурманская область, Нижегородская область, Республика Коми, Республика Татарстан, Тамбовская область, Тверская область, Тульская область, г. Москва</t>
  </si>
  <si>
    <t>Пэгинтерферон бета-1а, раствор для подкожного введения, 63 мкг; 94 мкг</t>
  </si>
  <si>
    <t>Циклоспорин, капсулы и/или капсулы мягкие, 50мг</t>
  </si>
  <si>
    <t>Такролимус, капсулы, 0,5 мг</t>
  </si>
  <si>
    <t>Рилпивирин+Тенофовир+Эмтрицитабин, таблетки, покрытые пленочной оболочкой, 25 мг+ 300мг+200 мг</t>
  </si>
  <si>
    <t>Микофенолата мофетил, капсулы и/или таблетки, покрытые пленочной оболочкой, 250 мг</t>
  </si>
  <si>
    <t>Волгоградская область, Забайкальский край, Иркутская область, Краснодарский край, Республика Дагестан, Республика Ингушетия, Республика Крым, Ростовская область, Свердловская область, Ставропольский край, Челябинская область</t>
  </si>
  <si>
    <t>0873400003922000260-0001</t>
  </si>
  <si>
    <t>0873400003922000261-0001</t>
  </si>
  <si>
    <t>0873400003922000262-0001</t>
  </si>
  <si>
    <t>0873400003922000263-0001</t>
  </si>
  <si>
    <t>0873400003922000264-0001</t>
  </si>
  <si>
    <t>0873400003922000265-0001</t>
  </si>
  <si>
    <t>0873400003922000266-0001</t>
  </si>
  <si>
    <t>1. Протионамид;
2. Протионамид.</t>
  </si>
  <si>
    <t>Совальди®</t>
  </si>
  <si>
    <t>Эпклюза®</t>
  </si>
  <si>
    <t>раствор для ингаляций</t>
  </si>
  <si>
    <t>Амикацин</t>
  </si>
  <si>
    <t>0873400003922000268_358372</t>
  </si>
  <si>
    <t>Астраханская область, Волгоградская область, Республика Дагестан, Республика Крым</t>
  </si>
  <si>
    <t>ООО "Компания Фармстор"</t>
  </si>
  <si>
    <t>Алтайский край, Иркутская область, Красноярский край, Курганская область, Новосибирская область, Республика Хакасия, Свердловская область, Томская область, Тюменская область, Ханты-Мансийский а.о., Челябинская область</t>
  </si>
  <si>
    <t>https://zakupki.gov.ru/epz/order/notice/ea20/view/common-info.html?regNumber=0873400003922000146</t>
  </si>
  <si>
    <t>1970515020222000176</t>
  </si>
  <si>
    <t>1970515020222000191</t>
  </si>
  <si>
    <t>https://zakupki.gov.ru/epz/order/notice/ea20/view/common-info.html?regNumber=0873400003922000151</t>
  </si>
  <si>
    <t>1970515020222000251</t>
  </si>
  <si>
    <t>https://zakupki.gov.ru/epz/order/notice/ea20/view/common-info.html?regNumber=0873400003922000153</t>
  </si>
  <si>
    <t>1970515020222000190</t>
  </si>
  <si>
    <t>https://zakupki.gov.ru/epz/order/notice/ea20/view/common-info.html?regNumber=0873400003922000155</t>
  </si>
  <si>
    <t>1970515020222000189</t>
  </si>
  <si>
    <t>https://zakupki.gov.ru/epz/order/notice/ea20/view/common-info.html?regNumber=0873400003922000156</t>
  </si>
  <si>
    <t>1970515020222000188</t>
  </si>
  <si>
    <t>https://zakupki.gov.ru/epz/order/notice/ea20/view/common-info.html?regNumber=0873400003922000157</t>
  </si>
  <si>
    <t>1970515020222000226</t>
  </si>
  <si>
    <t>https://zakupki.gov.ru/epz/order/notice/ea20/view/common-info.html?regNumber=0873400003922000158</t>
  </si>
  <si>
    <t>https://zakupki.gov.ru/epz/order/notice/ea20/view/common-info.html?regNumber=0873400003922000161</t>
  </si>
  <si>
    <t>https://zakupki.gov.ru/epz/order/notice/ea20/view/common-info.html?regNumber=0873400003922000162</t>
  </si>
  <si>
    <t>https://zakupki.gov.ru/epz/order/notice/ea20/view/common-info.html?regNumber=0873400003922000163</t>
  </si>
  <si>
    <t>1970515020222000222</t>
  </si>
  <si>
    <t>1970515020222000250</t>
  </si>
  <si>
    <t>1970515020222000194</t>
  </si>
  <si>
    <t>1970515020222000235</t>
  </si>
  <si>
    <t>1970515020222000227</t>
  </si>
  <si>
    <t>0873400003922000258_358372</t>
  </si>
  <si>
    <t>Микофенолата мофетил, капсулы и/или таблетки, покрытые пленочной оболочкой, 500 мг</t>
  </si>
  <si>
    <t>Циклоспорин, 
раствор для приема внутрь 100 мг/мл, 50 мл</t>
  </si>
  <si>
    <t>Циклоспорин, капсулы и/или капсулы мягкие, 100мг</t>
  </si>
  <si>
    <t>Такролимус, капсулы, 5мг</t>
  </si>
  <si>
    <t>Бортезомиб, лиофилизат для приготовления раствора для внутривенного и подкожного введения, 2,5 мг и/или 3,0 мг и/или 3,5 мг</t>
  </si>
  <si>
    <t>0873400003922000328</t>
  </si>
  <si>
    <t>0873400003922000338</t>
  </si>
  <si>
    <t>0873400003922000337</t>
  </si>
  <si>
    <t>0873400003922000336</t>
  </si>
  <si>
    <t>0873400003922000335</t>
  </si>
  <si>
    <t>отмена</t>
  </si>
  <si>
    <t>0873400003922000334</t>
  </si>
  <si>
    <t>0873400003922000333</t>
  </si>
  <si>
    <t>Велаглюцераза альфа, лиофилизат для приготовления раствора для инфузий, 400 ЕД</t>
  </si>
  <si>
    <t>0873400003922000332</t>
  </si>
  <si>
    <t>0873400003922000331</t>
  </si>
  <si>
    <t>0873400003922000330</t>
  </si>
  <si>
    <t>Адалимумаб, раствор для подкожного введения, 40 мг/0,8 мл</t>
  </si>
  <si>
    <t>0873400003922000329</t>
  </si>
  <si>
    <t>0873400003922000267-0001</t>
  </si>
  <si>
    <t>0873400003922000269_358372</t>
  </si>
  <si>
    <t>0873400003922000270_358372</t>
  </si>
  <si>
    <t>0873400003922000271_358372</t>
  </si>
  <si>
    <t>г. Москва, Смоленская область</t>
  </si>
  <si>
    <t>Архангельская область, Белгородская область, Брянская область, Воронежская область, Калининградская область, Калужская область, Костромская область, Московская область, Новгородская область, Оренбургская область, Республика Татарстан, Саратовская область, Тверская область, Удмуртская Республика, Ярославская область, Республика Карелия, Нижегородская область</t>
  </si>
  <si>
    <t>Нонаког альфа, лиофилизат для приготовления растворадля внутривенного введения, 500 МЕ</t>
  </si>
  <si>
    <t>Фактор свертывания крови VIII + Фактор Виллебранда, лиофилизат для приготовления раствора для внутривенного введения, 900 МЕ + 800 МЕ</t>
  </si>
  <si>
    <t>Интерферон бета-1а, лиофилизат для приготовления раствора для внутримышечного введения, 30 мкг</t>
  </si>
  <si>
    <t>Фактор свертывания крови VIII + Фактор Виллебранда, лиофилизат для приготовления раствора для внутривенного введения, 1000МЕ + 2400МЕ</t>
  </si>
  <si>
    <t>Фактор свертывания крови VIII + Фактор Виллебранда, лиофилизатдля приготовления раствора для внутривенного введения, 450 МЕ + 400 МЕ</t>
  </si>
  <si>
    <t>0873400003922000349</t>
  </si>
  <si>
    <t>0873400003922000348</t>
  </si>
  <si>
    <t>0873400003922000347</t>
  </si>
  <si>
    <t>0873400003922000346</t>
  </si>
  <si>
    <t>0873400003922000345 </t>
  </si>
  <si>
    <t>0873400003922000344 </t>
  </si>
  <si>
    <t>0873400003922000343</t>
  </si>
  <si>
    <t>0873400003922000342 </t>
  </si>
  <si>
    <t>0873400003922000341 </t>
  </si>
  <si>
    <t>0873400003922000340 </t>
  </si>
  <si>
    <t>0873400003922000339</t>
  </si>
  <si>
    <t>Фактор свертывания крови VIII + Фактор Виллебранда, лиофилизатдля приготовления раствора для инфузий, 1000 МЕ + 1200 МЕ</t>
  </si>
  <si>
    <t>Фактор свертывания крови VIII + Фактор Виллебранда, лиофилизатдля приготовления раствора для внутривенного введения, 500 МЕ + 1200 МЕ</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</si>
  <si>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</si>
  <si>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</si>
  <si>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https://zakupki.gov.ru/epz/order/notice/ea20/view/common-info.html?regNumber=0873400003922000285</t>
  </si>
  <si>
    <t>0873400003922000285-0001</t>
  </si>
  <si>
    <t>0873400003922000286-0001</t>
  </si>
  <si>
    <t>1970515020222000316</t>
  </si>
  <si>
    <t>https://zakupki.gov.ru/epz/order/notice/ea20/view/common-info.html?regNumber=0873400003922000286</t>
  </si>
  <si>
    <t>1970515020222000317</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</si>
  <si>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</si>
  <si>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https://zakupki.gov.ru/epz/order/notice/ea20/view/common-info.html?regNumber=0873400003922000274</t>
  </si>
  <si>
    <t>0873400003922000274_358372</t>
  </si>
  <si>
    <t>капсулы, 10 мг (флакон) 60 х 1 (пачка картонная)</t>
  </si>
  <si>
    <t>Алтайский край, Амурская область, Астраханская область, Белгородская область, Владимирская область, Вологодская область, Воронежская область, Ленинградская область, Московская область, Забайкальский край, Иркутская область, Калининградская область, Кемеровская область, Костромская область, Краснодарский край, Курская область, Магаданская область, Нижегородская область, Оренбургская область, Республика Адыгея, Республика Башкортостан, Республика Коми, Республика Крым, Республика Северная Осетия, Республика Хакасия, Рязанская область, Самарская область, Свердловская область, Смоленская область, Тверская область, Ханты-Мансийский а.о., Челябинская область, Чувашская Республика, Ямало-Ненецкий а.о., г. Москва, г. Санкт-Петербург</t>
  </si>
  <si>
    <t>0873400003922000280_358372</t>
  </si>
  <si>
    <t>гранулы, 188 мг+150 мг (саше) 497.4 мг х 56 (пачка картонная)</t>
  </si>
  <si>
    <t>Алтайский край, Астраханская область, Брянская область, Вологодская область, Ивановская область, Иркутская область, Калужская область, Кемеровская область, Ленинградская область, Липецкая область, Московская область, Нижегородская область, Омская область, Оренбургская область, Пензенская область, Республика Мордовия, Республика Татарстан, Республика Хакасия, Ростовская область, Рязанская область, Самарская область, Свердловская область, Томская область, Тюменская область, Хабаровский край, Челябинская область, Чувашская Республика, Ярославская область, г. Москва, г. Санкт-Петербург</t>
  </si>
  <si>
    <t>0873400003922000295-0001</t>
  </si>
  <si>
    <t>АО "Биокад"</t>
  </si>
  <si>
    <t>[раствор для подкожного введения, 
22 мкг/0.5 мл (шприц) 0.5 мл х 3 + салфетка спиртовая х 3] х 1 (пачка картонная)</t>
  </si>
  <si>
    <t>0873400003922000278-0001</t>
  </si>
  <si>
    <t>https://zakupki.gov.ru/epz/order/notice/ea20/view/common-info.html?regNumber=0873400003922000278</t>
  </si>
  <si>
    <t>1970515020222000325</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</si>
  <si>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</si>
  <si>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https://zakupki.gov.ru/epz/order/notice/ea20/view/common-info.html?regNumber=0873400003922000290</t>
  </si>
  <si>
    <t>1970515020222000322</t>
  </si>
  <si>
    <t>0873400003922000290-0001</t>
  </si>
  <si>
    <t>0873400003922000294-0001</t>
  </si>
  <si>
    <t>0873400003922000296-0001</t>
  </si>
  <si>
    <t>0873400003922000287-0001</t>
  </si>
  <si>
    <t>0873400003922000305_358372</t>
  </si>
  <si>
    <t>0873400003922000288-0001</t>
  </si>
  <si>
    <t>0873400003922000302_358372</t>
  </si>
  <si>
    <t>0873400003922000330-0001</t>
  </si>
  <si>
    <t>0873400003922000284-0001</t>
  </si>
  <si>
    <t>0873400003922000279-0001</t>
  </si>
  <si>
    <t>0873400003922000282-0001</t>
  </si>
  <si>
    <t>0873400003922000277</t>
  </si>
  <si>
    <t>0873400003922000277-0001</t>
  </si>
  <si>
    <t>https://zakupki.gov.ru/epz/order/notice/ea20/view/common-info.html?regNumber=0873400003922000282</t>
  </si>
  <si>
    <t>1970515020222000320</t>
  </si>
  <si>
    <t>концентрат для приготовления раствора для инфузий, 20 мг/мл (флакон) 5.0 мл х 1 (пачка картонная)</t>
  </si>
  <si>
    <t>https://zakupki.gov.ru/epz/order/notice/ea20/view/common-info.html?regNumber=0873400003922000294</t>
  </si>
  <si>
    <t>1970515020222000321</t>
  </si>
  <si>
    <t>https://zakupki.gov.ru/epz/order/notice/ea20/view/common-info.html?regNumber=0873400003922000277</t>
  </si>
  <si>
    <t>https://zakupki.gov.ru/epz/order/notice/ea20/view/common-info.html?regNumber=0873400003922000279</t>
  </si>
  <si>
    <t>концентрат для приготовления раствора для инфузий, 
10 мг/мл (флакон) 10 мл х 1 (пачка картонная)</t>
  </si>
  <si>
    <t>https://zakupki.gov.ru/epz/order/notice/ea20/view/common-info.html?regNumber=0873400003922000284</t>
  </si>
  <si>
    <t>1970515020222000327</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</si>
  <si>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</si>
  <si>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https://zakupki.gov.ru/epz/order/notice/ea20/view/common-info.html?regNumber=0873400003922000287</t>
  </si>
  <si>
    <t>1970515020222000323</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</si>
  <si>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</si>
  <si>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https://zakupki.gov.ru/epz/order/notice/ea20/view/common-info.html?regNumber=0873400003922000288</t>
  </si>
  <si>
    <t>1970515020222000331</t>
  </si>
  <si>
    <t>https://zakupki.gov.ru/epz/order/notice/ea20/view/common-info.html?regNumber=0873400003922000295</t>
  </si>
  <si>
    <t>1970515020222000324</t>
  </si>
  <si>
    <t>https://zakupki.gov.ru/epz/order/notice/ea20/view/common-info.html?regNumber=0873400003922000296</t>
  </si>
  <si>
    <t>1970515020222000326</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</si>
  <si>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</si>
  <si>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https://zakupki.gov.ru/epz/order/notice/ea20/view/common-info.html?regNumber=0873400003922000330</t>
  </si>
  <si>
    <t>1970515020222000329</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</si>
  <si>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</si>
  <si>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</si>
  <si>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7071,42
3535,71</t>
  </si>
  <si>
    <t>https://zakupki.gov.ru/epz/order/notice/ea20/view/common-info.html?regNumber=0873400003922000302</t>
  </si>
  <si>
    <t>1970515020222000328</t>
  </si>
  <si>
    <t>[лиофилизат для приготовления раствора для подкожного введения, 5 мг (флакон) х 28 + растворитель (шприц) 0.5 мл х 28] х 1 (пачка картонная)</t>
  </si>
  <si>
    <t>https://zakupki.gov.ru/epz/order/notice/ea20/view/common-info.html?regNumber=0873400003922000305</t>
  </si>
  <si>
    <t>1970515020222000330</t>
  </si>
  <si>
    <t>гранулы, 125 мг+100 мг (саше) 331.1 мг х 56 (пачка картонная)</t>
  </si>
  <si>
    <t>0873400003922000303-0001</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</si>
  <si>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</si>
  <si>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0873400003922000308_358372</t>
  </si>
  <si>
    <t>капсулы, 25 мг (флакон) 60 х 1
(пачка картонная)</t>
  </si>
  <si>
    <t xml:space="preserve">Кабардино-Балкарской Республики
Красноярского края
Кузбасса
Нижегородской области
Республики Башкортостан
Республики Северная Осетия - Алания
Смоленской области
Тверской области
города Москвы
Санкт-Петербургский </t>
  </si>
  <si>
    <t>0873400003922000314-0001</t>
  </si>
  <si>
    <t>таблетки, 200 мг (контурная ячейковая упаковка (блистер)) 10 х 2 (пачка картонная)</t>
  </si>
  <si>
    <t>0873400003922000275_358372</t>
  </si>
  <si>
    <t>ООО "Скопинский фармацевтический завод"</t>
  </si>
  <si>
    <t>Золгенсма®</t>
  </si>
  <si>
    <t>50 детей</t>
  </si>
  <si>
    <t>по заявке</t>
  </si>
  <si>
    <t>0873400003922000289-0001</t>
  </si>
  <si>
    <t>концентрат для приготовления раствора для инфузий, 
20 мг/мл (флакон) 20.0 мл х 1 (пачка картонная)</t>
  </si>
  <si>
    <t>0873400003922000292-0001</t>
  </si>
  <si>
    <t>0873400003922000293-0001</t>
  </si>
  <si>
    <t>Австрия/Швейцария</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</si>
  <si>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</si>
  <si>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</si>
  <si>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50
20</t>
  </si>
  <si>
    <t>32355,00
12942,00</t>
  </si>
  <si>
    <t>0873400003922000317-0001</t>
  </si>
  <si>
    <t>0873400003922000318-0001</t>
  </si>
  <si>
    <t>0873400003922000320-0001</t>
  </si>
  <si>
    <t>0873400003922000335-0001</t>
  </si>
  <si>
    <t>0873400003922000336-0001</t>
  </si>
  <si>
    <t>0873400003922000337-0001</t>
  </si>
  <si>
    <t>капсулы, 2 мг (контурная ячейковая упаковка) 7 х 3 (пачка картонная)</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</si>
  <si>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</si>
  <si>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Швейцария, Австрия</t>
  </si>
  <si>
    <t>0873400003922000311-0001</t>
  </si>
  <si>
    <t>0873400003922000312-0001</t>
  </si>
  <si>
    <t>0873400003922000315-0001</t>
  </si>
  <si>
    <t>[раствор для подкожного введения, 100 мг/мл (шприц) 0.4 мл х 1] х 2 (пачка картонная)</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</si>
  <si>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</si>
  <si>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капсулы, 3мг (блистер) 1 х 3 (пачка картонная)</t>
  </si>
  <si>
    <t>0873400003922000283-0001</t>
  </si>
  <si>
    <t>0873400003922000301-0001</t>
  </si>
  <si>
    <t>1. капсулы, 4 мг (банка) 21 х 1 (пачка картонная);
2. капсулы, 4 мг (контурная ячейковая упаковка) 7 х 3 (пачка картонная).</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</si>
  <si>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</si>
  <si>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</si>
  <si>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</si>
  <si>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1. Оргаспорин®; 
2. Экорал®.</t>
  </si>
  <si>
    <t>1. капсулы, 25 мг (пакет в банке) 50 х 1 (пачка картонная);
2. капсулы, 25 мг (блистер) 10 х 5 (пачка картонная).</t>
  </si>
  <si>
    <t>0873400003922000316-0001</t>
  </si>
  <si>
    <t>таблетки, 400 мг (контурная ячейковая упаковка (блистер)) 10 х 6 (пачка картонная)</t>
  </si>
  <si>
    <t>0873400003922000319_358372</t>
  </si>
  <si>
    <t>1. раствор для инфузий, 100мг/мл (флакон) 25 мл х 1 (пачка картонная)
2. раствор для инфузий, 100мг/мл (флакон) 50 мл х 1 (пачка картонная)</t>
  </si>
  <si>
    <t>1.Привиджен
2.Привиджен</t>
  </si>
  <si>
    <t>15 468,50
30 937,00</t>
  </si>
  <si>
    <t>Калининградской области
Краснодарского края
Нижегородской области
Пензенской области
Пермского края
Челябинской области
г. Москва</t>
  </si>
  <si>
    <t>Швейцария
Швейцария</t>
  </si>
  <si>
    <t>концентрат для приготовления раствора для инфузий, 10 мг/мл (флакон) 1.2 мл х1 (пачка картонная)</t>
  </si>
  <si>
    <t>0873400003922000329-0001</t>
  </si>
  <si>
    <t>0873400003922000331-0001</t>
  </si>
  <si>
    <t>0873400003922000332-0001</t>
  </si>
  <si>
    <t>США/Германия</t>
  </si>
  <si>
    <t>0873400003922000300-0001</t>
  </si>
  <si>
    <t>таблетки, 10 мг (блистер) 1 х 1 (пачка картонная)</t>
  </si>
  <si>
    <t>0873400003922000276</t>
  </si>
  <si>
    <t>0873400003922000276-0001</t>
  </si>
  <si>
    <t xml:space="preserve">концентрат для приготовления раствора для инфузий, </t>
  </si>
  <si>
    <t xml:space="preserve">30 мг/мл (флакон) </t>
  </si>
  <si>
    <t>10 мл х 1 (пачка картонная)</t>
  </si>
  <si>
    <t>0873400003922000324</t>
  </si>
  <si>
    <t>0873400003922000324-0001</t>
  </si>
  <si>
    <t>ООО "СИМТ"</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</si>
  <si>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</si>
  <si>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</si>
  <si>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0873400003922000328-0001</t>
  </si>
  <si>
    <t>0873400003922000309-0001</t>
  </si>
  <si>
    <t>0873400003922000299-0001</t>
  </si>
  <si>
    <t>АО «Фармимэкс»</t>
  </si>
  <si>
    <t>Нинларо®
Нинларо®</t>
  </si>
  <si>
    <t>1.капсулы, 4 мг (блистер) 1 х 3 (пачка картонная)
2.капсулы, 
4 мг (блистер) 1 х 3 (пачка картонная)</t>
  </si>
  <si>
    <t>0873400003922000326</t>
  </si>
  <si>
    <t>0873400003922000326-0001</t>
  </si>
  <si>
    <t>АО "БИОПРЕПАРАТ"</t>
  </si>
  <si>
    <t xml:space="preserve">Леналидомид, капсулы 10 мг </t>
  </si>
  <si>
    <t>ЛЕНАЛИДОМИД-ПРОМОМЕД</t>
  </si>
  <si>
    <t>капсулы, 10 мг (банка) 21 х 1 (пачка картонная)</t>
  </si>
  <si>
    <t xml:space="preserve">                                                   Количество поставляемого Товара</t>
  </si>
  <si>
    <t xml:space="preserve">            Срок поставки согласно ГК</t>
  </si>
  <si>
    <t>0873400003922000339-0001</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</si>
  <si>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</si>
  <si>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</si>
  <si>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0873400003922000322</t>
  </si>
  <si>
    <t>0873400003922000322-0001</t>
  </si>
  <si>
    <t>0873400003922000333-0001</t>
  </si>
  <si>
    <t>Леналидомид, капсулы 5 мг</t>
  </si>
  <si>
    <t>капсулы, 5 мг (банка) 21 х 1 (пачка картонная)</t>
  </si>
  <si>
    <t>концентрат для приготовления раствора для инфузий, 
1 мг/мл (флакон) 5 мл х 1 (пачка картонная)</t>
  </si>
  <si>
    <t>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</si>
  <si>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</si>
  <si>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</si>
  <si>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</si>
  <si>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</si>
  <si>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</si>
  <si>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0873400003922000325</t>
  </si>
  <si>
    <t>0873400003922000327</t>
  </si>
  <si>
    <t>0873400003922000369</t>
  </si>
  <si>
    <t>0873400003922000362</t>
  </si>
  <si>
    <t>0873400003922000363</t>
  </si>
  <si>
    <t>0873400003922000361</t>
  </si>
  <si>
    <t>0873400003922000365</t>
  </si>
  <si>
    <t>Тоцилизумаб, концентрат для приготовления раствора для инфузий, 20 мг/мл, 10 мл и/или 20 мг/мл, 20 мл</t>
  </si>
  <si>
    <t>0873400003922000368 </t>
  </si>
  <si>
    <t>0873400003922000357 </t>
  </si>
  <si>
    <t>0873400003922000355</t>
  </si>
  <si>
    <t>Фосфазид, таблетки и/или таблетки, покрытые пленочной оболочкой, 400 мг</t>
  </si>
  <si>
    <t>Ламивудин, таблетки, покрытые пленочной оболочкой, 150 мг</t>
  </si>
  <si>
    <t xml:space="preserve">Пэгинтерферон бета-1а, раствор для подкожного введения, 63 мкг </t>
  </si>
  <si>
    <t>0873400003922000356 </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</si>
  <si>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</si>
  <si>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0873400003922000360</t>
  </si>
  <si>
    <t>0873400003922000353</t>
  </si>
  <si>
    <t>0873400003922000354</t>
  </si>
  <si>
    <t>Такролимус, капсулы, 1 мг</t>
  </si>
  <si>
    <t>0873400003922000352 </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</si>
  <si>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</si>
  <si>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0873400003922000370 </t>
  </si>
  <si>
    <t>Бедаквилин, таблетки, 100 мг</t>
  </si>
  <si>
    <t>0873400003922000350 </t>
  </si>
  <si>
    <t>0873400003922000351</t>
  </si>
  <si>
    <t>Ларонидаза, концентрат для приготовления раствора для инфузий,100 ЕД/мл</t>
  </si>
  <si>
    <t>0873400003922000358</t>
  </si>
  <si>
    <t>0873400003922000359 </t>
  </si>
  <si>
    <t>0873400003922000364</t>
  </si>
  <si>
    <t>0873400003922000367</t>
  </si>
  <si>
    <t>Фосфазид, таблетки и/или таблетки, покрытые пленочной оболочкой, 200 мг</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</si>
  <si>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</si>
  <si>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</si>
  <si>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1970515020222000209</t>
  </si>
  <si>
    <t>1970515020222000236</t>
  </si>
  <si>
    <t>1970515020222000210</t>
  </si>
  <si>
    <t>1970515020222000201</t>
  </si>
  <si>
    <t>https://zakupki.gov.ru/epz/contract/search/results.html?searchString=0873400003922000167&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</si>
  <si>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1970515020222000247</t>
  </si>
  <si>
    <t>1970515020222000192</t>
  </si>
  <si>
    <t>1970515020222000248</t>
  </si>
  <si>
    <t>1970515020222000223</t>
  </si>
  <si>
    <t>1970515020222000200</t>
  </si>
  <si>
    <t>1970515020222000202</t>
  </si>
  <si>
    <t>https://zakupki.gov.ru/epz/order/notice/ea20/view/common-info.html?regNumber=0873400003922000325</t>
  </si>
  <si>
    <t>1970515020222000365</t>
  </si>
  <si>
    <t>0873400003922000325-0001</t>
  </si>
  <si>
    <t>Эптаког альфа (активированный), лиофилизат для приготовления раствора для внутривенного введения, 4,8 мг (240 КЕД) и/или 5,0 мг (250 КЕД)</t>
  </si>
  <si>
    <t>https://zakupki.gov.ru/epz/order/notice/ea20/view/common-info.html?regNumber=0873400003922000283</t>
  </si>
  <si>
    <t>1970515020222000336</t>
  </si>
  <si>
    <t>1970515020222000333</t>
  </si>
  <si>
    <t>https://zakupki.gov.ru/epz/order/notice/ea20/view/common-info.html?regNumber=0873400003922000289</t>
  </si>
  <si>
    <t>1970515020222000349</t>
  </si>
  <si>
    <t>https://zakupki.gov.ru/epz/order/notice/ea20/view/common-info.html?regNumber=0873400003922000292</t>
  </si>
  <si>
    <t>1970515020222000335</t>
  </si>
  <si>
    <t>https://zakupki.gov.ru/epz/order/notice/ea20/view/common-info.html?regNumber=0873400003922000293</t>
  </si>
  <si>
    <t>1970515020222000334</t>
  </si>
  <si>
    <t>https://zakupki.gov.ru/epz/order/notice/ea20/view/common-info.html?regNumber=0873400003922000299</t>
  </si>
  <si>
    <t>1970515020222000351</t>
  </si>
  <si>
    <t>https://zakupki.gov.ru/epz/order/notice/ea20/view/common-info.html?regNumber=0873400003922000300</t>
  </si>
  <si>
    <t>1970515020222000352</t>
  </si>
  <si>
    <t>https://zakupki.gov.ru/epz/order/notice/ea20/view/common-info.html?regNumber=0873400003922000301</t>
  </si>
  <si>
    <t>1970515020222000350</t>
  </si>
  <si>
    <t>https://zakupki.gov.ru/epz/order/notice/ea20/view/common-info.html?regNumber=0873400003922000303</t>
  </si>
  <si>
    <t>1970515020222000337</t>
  </si>
  <si>
    <t>https://zakupki.gov.ru/epz/order/notice/ea20/view/common-info.html?regNumber=0873400003922000309</t>
  </si>
  <si>
    <t>1970515020222000347</t>
  </si>
  <si>
    <t>https://zakupki.gov.ru/epz/order/notice/ea20/view/common-info.html?regNumber=0873400003922000311</t>
  </si>
  <si>
    <t>1970515020222000361</t>
  </si>
  <si>
    <t>https://zakupki.gov.ru/epz/order/notice/ea20/view/common-info.html?regNumber=0873400003922000312</t>
  </si>
  <si>
    <t>1970515020222000359</t>
  </si>
  <si>
    <t>https://zakupki.gov.ru/epz/order/notice/ea20/view/common-info.html?regNumber=0873400003922000315</t>
  </si>
  <si>
    <t>1970515020222000360</t>
  </si>
  <si>
    <t>https://zakupki.gov.ru/epz/order/notice/ea20/view/common-info.html?regNumber=0873400003922000317</t>
  </si>
  <si>
    <t>1970515020222000362</t>
  </si>
  <si>
    <t>https://zakupki.gov.ru/epz/order/notice/ea20/view/common-info.html?regNumber=0873400003922000318</t>
  </si>
  <si>
    <t>1970515020222000358</t>
  </si>
  <si>
    <t>https://zakupki.gov.ru/epz/order/notice/ea20/view/common-info.html?regNumber=0873400003922000320</t>
  </si>
  <si>
    <t>1970515020222000348</t>
  </si>
  <si>
    <t>Абакавир, раствор для приема внутрь, 20мг/мл</t>
  </si>
  <si>
    <t>Абакавир, таблетки, покрытые пленочной оболочкой, 600 мг</t>
  </si>
  <si>
    <t xml:space="preserve">Эфавиренз, таблетки, покрытые пленочной оболочкойи/или капсулы, 400 мг </t>
  </si>
  <si>
    <t>Доравирин+Ламивудин+Тенофовир, таблетки, покрытые пленочной оболочкой, 100 мг+300 мг+245 мг</t>
  </si>
  <si>
    <t>Биктегравир+Тенофовир алафенамид+Эмтрицитабин, таблетки, покрытые пленочной оболочкой, 50 мг+25 мг+200 мг</t>
  </si>
  <si>
    <t>Кобицистат + Тенофовира алафенамид + Элвитегравир + Эмтрицитабин, таблетки, покрытые пленочной оболочкой, 150 мг + 10 мг + 150 мг + 200 мг</t>
  </si>
  <si>
    <t>Атазанавир, капсулы,300 мг</t>
  </si>
  <si>
    <t>Доравирин, таблетки, покрытые пленочной оболочкой, 100мг</t>
  </si>
  <si>
    <t>Дарунавир, таблетки,покрытые пленочной оболочкой, 600 мг</t>
  </si>
  <si>
    <t>Ралтегравир, таблетки жевательные, 25мг</t>
  </si>
  <si>
    <t>Этравирин, таблетки, 100мг</t>
  </si>
  <si>
    <t>Ламивудин, таблетки, покрытые пленочной оболочкой, 300мг</t>
  </si>
  <si>
    <t>0873400003922000327-0001</t>
  </si>
  <si>
    <t>https://zakupki.gov.ru/epz/order/notice/ea20/view/common-info.html?regNumber=0873400003922000321</t>
  </si>
  <si>
    <t>https://zakupki.gov.ru/epz/order/notice/ea20/view/common-info.html?regNumber=0873400003922000322</t>
  </si>
  <si>
    <t>1970515020222000364</t>
  </si>
  <si>
    <t>https://zakupki.gov.ru/epz/order/notice/ea20/view/common-info.html?regNumber=0873400003922000324</t>
  </si>
  <si>
    <t>1970515020222000355</t>
  </si>
  <si>
    <t>https://zakupki.gov.ru/epz/order/notice/ea20/view/common-info.html?regNumber=0873400003922000326</t>
  </si>
  <si>
    <t>1970515020222000363</t>
  </si>
  <si>
    <t>https://zakupki.gov.ru/epz/order/notice/ea20/view/common-info.html?regNumber=0873400003922000327</t>
  </si>
  <si>
    <t>1970515020222000367</t>
  </si>
  <si>
    <t>https://zakupki.gov.ru/epz/order/notice/ea20/view/common-info.html?regNumber=0873400003922000328</t>
  </si>
  <si>
    <t>1970515020222000368</t>
  </si>
  <si>
    <t>https://zakupki.gov.ru/epz/order/notice/ea20/view/common-info.html?regNumber=0873400003922000329</t>
  </si>
  <si>
    <t>1970515020222000341</t>
  </si>
  <si>
    <t>https://zakupki.gov.ru/epz/order/notice/ea20/view/common-info.html?regNumber=0873400003922000331</t>
  </si>
  <si>
    <t>1970515020222000343</t>
  </si>
  <si>
    <t>https://zakupki.gov.ru/epz/order/notice/ea20/view/common-info.html?regNumber=0873400003922000332</t>
  </si>
  <si>
    <t>1970515020222000345</t>
  </si>
  <si>
    <t>https://zakupki.gov.ru/epz/order/notice/ea20/view/common-info.html?regNumber=0873400003922000333</t>
  </si>
  <si>
    <t>1970515020222000366</t>
  </si>
  <si>
    <t>https://zakupki.gov.ru/epz/order/notice/ea20/view/common-info.html?regNumber=0873400003922000335</t>
  </si>
  <si>
    <t>1970515020222000357</t>
  </si>
  <si>
    <t>https://zakupki.gov.ru/epz/order/notice/ea20/view/common-info.html?regNumber=0873400003922000336</t>
  </si>
  <si>
    <t>1970515020222000356</t>
  </si>
  <si>
    <t>https://zakupki.gov.ru/epz/order/notice/ea20/view/common-info.html?regNumber=0873400003922000337</t>
  </si>
  <si>
    <t>1970515020222000346</t>
  </si>
  <si>
    <t>https://zakupki.gov.ru/epz/order/notice/ea20/view/common-info.html?regNumber=0873400003922000339</t>
  </si>
  <si>
    <t>1970515020222000354</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</si>
  <si>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</si>
  <si>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</si>
  <si>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</si>
  <si>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</si>
  <si>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https://zakupki.gov.ru/epz/order/notice/ea20/view/common-info.html?regNumber=0873400003922000297</t>
  </si>
  <si>
    <t>1970515020222000371</t>
  </si>
  <si>
    <t>0873400003922000297-0001</t>
  </si>
  <si>
    <t>0873400003922000323</t>
  </si>
  <si>
    <t>https://zakupki.gov.ru/epz/order/notice/ea20/view/common-info.html?regNumber=0873400003922000323</t>
  </si>
  <si>
    <t>0873400003922000323-0001</t>
  </si>
  <si>
    <t>1970515020222000369</t>
  </si>
  <si>
    <t xml:space="preserve">Леналидомид, капсулы, 25 мг </t>
  </si>
  <si>
    <t>МИЕЛАНИКС</t>
  </si>
  <si>
    <t>капсулы, 25.0 мг (банка) 21 х 1 (пачка картонная)</t>
  </si>
  <si>
    <t>https://zakupki.gov.ru/epz/order/notice/ea20/view/common-info.html?regNumber=0873400003922000340</t>
  </si>
  <si>
    <t>1970515020222000370</t>
  </si>
  <si>
    <t>0873400003922000340-0001</t>
  </si>
  <si>
    <t>таблетки, покрытые пленочной оболочкой, 25 мг + 300 мг + 200 мг (флакон) 30 х 1 (пачка картонная)</t>
  </si>
  <si>
    <t>Зидовудин, раствор для инфузий, 10мг/мл</t>
  </si>
  <si>
    <t>Абакавир+Ламивудин, таблетки, покрытые пленочной оболочкой, 600 мг + 300 мг</t>
  </si>
  <si>
    <t>Зидовудин, раствор для приема внутрь, 10мг/мл</t>
  </si>
  <si>
    <t>Ритонавир, капсулы и/или таблетки, покрытые пленочной оболочкой, 100 мг</t>
  </si>
  <si>
    <t xml:space="preserve">Невирапин, таблетки и/или таблетки, покрытые пленочной оболочкой, 200 мг </t>
  </si>
  <si>
    <t>0873400003922000334-0001</t>
  </si>
  <si>
    <t>https://zakupki.gov.ru/epz/order/notice/ea20/view/common-info.html?regNumber=0873400003922000334</t>
  </si>
  <si>
    <t>1970515020222000374</t>
  </si>
  <si>
    <t>Терифлуномид</t>
  </si>
  <si>
    <t>таблетки, покрытые пленочной оболочкой, 14 мг (контурная ячейковая упаковка (блистер)) 14 х 2 (пачка картонная)</t>
  </si>
  <si>
    <t>https://zakupki.gov.ru/epz/order/notice/ea20/view/common-info.html?regNumber=0873400003922000164</t>
  </si>
  <si>
    <t>https://zakupki.gov.ru/epz/order/notice/ea20/view/common-info.html?regNumber=0873400003922000165</t>
  </si>
  <si>
    <t>https://zakupki.gov.ru/epz/order/notice/ea20/view/common-info.html?regNumber=0873400003922000166</t>
  </si>
  <si>
    <t>https://zakupki.gov.ru/epz/order/notice/ea20/view/common-info.html?regNumber=0873400003922000169</t>
  </si>
  <si>
    <t>https://zakupki.gov.ru/epz/order/notice/ea20/view/common-info.html?regNumber=0873400003922000172</t>
  </si>
  <si>
    <t>https://zakupki.gov.ru/epz/order/notice/ea20/view/common-info.html?regNumber=0873400003922000175</t>
  </si>
  <si>
    <t>https://zakupki.gov.ru/epz/order/notice/ea20/view/common-info.html?regNumber=0873400003922000176</t>
  </si>
  <si>
    <t>https://zakupki.gov.ru/epz/order/notice/ea20/view/common-info.html?regNumber=0873400003922000177</t>
  </si>
  <si>
    <t>https://zakupki.gov.ru/epz/order/notice/ea20/view/common-info.html?regNumber=0873400003922000181</t>
  </si>
  <si>
    <t>1970515020222000216</t>
  </si>
  <si>
    <t>https://zakupki.gov.ru/epz/order/notice/ea20/view/common-info.html?regNumber=0873400003922000183</t>
  </si>
  <si>
    <t>https://zakupki.gov.ru/epz/order/notice/ea20/view/common-info.html?regNumber=0873400003922000184</t>
  </si>
  <si>
    <t>https://zakupki.gov.ru/epz/order/notice/ea20/view/common-info.html?regNumber=0873400003922000185</t>
  </si>
  <si>
    <t>https://zakupki.gov.ru/epz/order/notice/ea20/view/common-info.html?regNumber=0873400003922000186</t>
  </si>
  <si>
    <t>1970515020222000239</t>
  </si>
  <si>
    <t>https://zakupki.gov.ru/epz/order/notice/ea20/view/common-info.html?regNumber=0873400003922000189</t>
  </si>
  <si>
    <t>https://zakupki.gov.ru/epz/order/notice/ea20/view/common-info.html?regNumber=0873400003922000190</t>
  </si>
  <si>
    <t>https://zakupki.gov.ru/epz/order/notice/ea20/view/common-info.html?regNumber=0873400003922000191</t>
  </si>
  <si>
    <t>1970515020222000240</t>
  </si>
  <si>
    <t>1970515020222000238</t>
  </si>
  <si>
    <t>1970515020222000241</t>
  </si>
  <si>
    <t>1970515020222000242</t>
  </si>
  <si>
    <t>1970515020222000243</t>
  </si>
  <si>
    <t>1970515020222000237</t>
  </si>
  <si>
    <t>1970515020222000244</t>
  </si>
  <si>
    <t>1970515020222000273</t>
  </si>
  <si>
    <t>1970515020222000275</t>
  </si>
  <si>
    <t>1970515020222000263</t>
  </si>
  <si>
    <t>0873400003922000396</t>
  </si>
  <si>
    <t>0873400003922000372 </t>
  </si>
  <si>
    <t>Интерферон бета-1b, лиофилизат для приготовления раствора для подкожного введения и/или раствор для подкожного введения 8 – 9,6 млн МЕ</t>
  </si>
  <si>
    <t>Тоцилизумаб, концентрат для приготовления раствора для инфузий, 20 мг/мл, 4 мл </t>
  </si>
  <si>
    <t>0873400003922000395</t>
  </si>
  <si>
    <t>0873400003922000394</t>
  </si>
  <si>
    <t>0873400003922000393</t>
  </si>
  <si>
    <t> Маравирок, таблетки покрытые пленочной оболочкой, 300 мг</t>
  </si>
  <si>
    <t>0873400003922000392</t>
  </si>
  <si>
    <t>0873400003922000391</t>
  </si>
  <si>
    <t>0873400003922000390</t>
  </si>
  <si>
    <t>0873400003922000389 </t>
  </si>
  <si>
    <t>0873400003922000388</t>
  </si>
  <si>
    <t>0873400003922000387</t>
  </si>
  <si>
    <t>Канакинумаб, раствор для подкожного введения, 150 мг/мл и/или лиофилизат для приготовления раствора для подкожного введения, 150 мг</t>
  </si>
  <si>
    <t>0873400003922000384 </t>
  </si>
  <si>
    <t>0873400003922000378</t>
  </si>
  <si>
    <t>0873400003922000377 </t>
  </si>
  <si>
    <t>Эмицизумаб, раствор для подкожного введения, 30 мг/мл </t>
  </si>
  <si>
    <t>0873400003922000386</t>
  </si>
  <si>
    <t>Эмицизумаб, раствор для подкожного введения, 150 мг/мл, 1 мл в рамках реализации постановления Правительства Российской Федерации от 26.11.2018 № 1416</t>
  </si>
  <si>
    <t>0873400003922000385</t>
  </si>
  <si>
    <t>фмороктоког альфа, лиофилизат для приготовления раствора для внутривенного введения, 3000 МЕ</t>
  </si>
  <si>
    <t>0873400003922000383 </t>
  </si>
  <si>
    <t>0873400003922000338-0001</t>
  </si>
  <si>
    <t>https://zakupki.gov.ru/epz/order/notice/ea20/view/common-info.html?regNumber=0873400003922000338</t>
  </si>
  <si>
    <t>1970515020222000376</t>
  </si>
  <si>
    <t>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</si>
  <si>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</si>
  <si>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Франция</t>
  </si>
  <si>
    <t>https://zakupki.gov.ru/epz/order/notice/ea20/view/common-info.html?regNumber=0873400003922000341</t>
  </si>
  <si>
    <t>1970515020222000375</t>
  </si>
  <si>
    <t>0873400003922000341-0001</t>
  </si>
  <si>
    <t>0873400003922000343-0001</t>
  </si>
  <si>
    <t>ООО "Медилон-Фармимэкс"</t>
  </si>
  <si>
    <t>концентрат для приготовления раствора для инфузий, 2 мг/мл (флакон) 3.0 мл х 1 (пачка картонная)</t>
  </si>
  <si>
    <t>0873400003922000373</t>
  </si>
  <si>
    <t>0873400003922000376 </t>
  </si>
  <si>
    <t>0873400003922000375 </t>
  </si>
  <si>
    <t>0873400003922000380 </t>
  </si>
  <si>
    <t>0873400003922000374 </t>
  </si>
  <si>
    <t>0873400003922000371</t>
  </si>
  <si>
    <t>0873400003922000379</t>
  </si>
  <si>
    <t>0873400003922000381</t>
  </si>
  <si>
    <t>0873400003922000382</t>
  </si>
  <si>
    <t>https://zakupki.gov.ru/epz/order/notice/ea20/view/common-info.html?regNumber=0873400003922000343</t>
  </si>
  <si>
    <t>1970515020222000377</t>
  </si>
  <si>
    <t xml:space="preserve">Оргаспорин® </t>
  </si>
  <si>
    <t>https://zakupki.gov.ru/epz/order/notice/ea20/view/common-info.html?regNumber=0873400003922000345</t>
  </si>
  <si>
    <t>1970515020222000373</t>
  </si>
  <si>
    <t>0873400003922000345-0001</t>
  </si>
  <si>
    <t>0873400003922000346-0001</t>
  </si>
  <si>
    <t>0873400003922000397</t>
  </si>
  <si>
    <t>0873400003922000398</t>
  </si>
  <si>
    <t xml:space="preserve">таблетки, покрытые пленочной оболочкой, 100 мг (контурная ячейковая упаковка) 10 х 3 (пачка картонная) </t>
  </si>
  <si>
    <t>https://zakupki.gov.ru/epz/order/notice/ea20/view/common-info.html?regNumber=0873400003922000346</t>
  </si>
  <si>
    <t>1970515020222000372</t>
  </si>
  <si>
    <t>капсулы, 100 мг (пакет в банке) 50 х 1 (пачка картонная)</t>
  </si>
  <si>
    <t>https://zakupki.gov.ru/epz/order/notice/ea20/view/common-info.html?regNumber=0873400003922000349</t>
  </si>
  <si>
    <t>https://zakupki.gov.ru/epz/order/notice/ea20/view/common-info.html?regNumber=0873400003922000350</t>
  </si>
  <si>
    <t>https://zakupki.gov.ru/epz/order/notice/ea20/view/common-info.html?regNumber=0873400003922000351</t>
  </si>
  <si>
    <t>1970515020222000379</t>
  </si>
  <si>
    <t>1970515020222000380</t>
  </si>
  <si>
    <t>0873400003922000349-0001</t>
  </si>
  <si>
    <t>0873400003922000350-0001</t>
  </si>
  <si>
    <t>0873400003922000351-0001</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</si>
  <si>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</si>
  <si>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</si>
  <si>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ООО "Фармконтракт"</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</si>
  <si>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</si>
  <si>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</si>
  <si>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50;
2. 50;
3. 30.</t>
  </si>
  <si>
    <t>1. 4 886,00
2. 4 886,00
3. 2 931,60</t>
  </si>
  <si>
    <t>https://zakupki.gov.ru/epz/order/notice/ea20/view/common-info.html?regNumber=0873400003922000291</t>
  </si>
  <si>
    <t>1970515020222000378</t>
  </si>
  <si>
    <t>0873400003922000291-0001</t>
  </si>
  <si>
    <t>1. Адвейт®;
2. Адвейт®.</t>
  </si>
  <si>
    <t>1. 1000
2. 1500</t>
  </si>
  <si>
    <t>1. 12 400,00
2. 18 600,00</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</si>
  <si>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</si>
  <si>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0873400003922000307</t>
  </si>
  <si>
    <t>https://zakupki.gov.ru/epz/order/notice/ea20/view/common-info.html?regNumber=0873400003922000307</t>
  </si>
  <si>
    <t>1970515020222000381</t>
  </si>
  <si>
    <t>0873400003922000307-0001</t>
  </si>
  <si>
    <t>[раствор для подкожного введения, 
44 мкг/0.5 мл (шприц) 0.5 мл х 3 + салфетка спиртовая х 3] х 1 (пачка картонная)</t>
  </si>
  <si>
    <t>https://zakupki.gov.ru/epz/order/notice/ea20/view/common-info.html?regNumber=0873400003922000342</t>
  </si>
  <si>
    <t>1970515020222000384</t>
  </si>
  <si>
    <t>0873400003922000342-0001</t>
  </si>
  <si>
    <t>0873400003922000352-0001</t>
  </si>
  <si>
    <t>0873400003922000353-0001</t>
  </si>
  <si>
    <t>https://zakupki.gov.ru/epz/order/notice/ea20/view/common-info.html?regNumber=0873400003922000352</t>
  </si>
  <si>
    <t>1970515020222000383</t>
  </si>
  <si>
    <t>1970515020222000382</t>
  </si>
  <si>
    <t>https://zakupki.gov.ru/epz/order/notice/ea20/view/common-info.html?regNumber=0873400003922000353</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</si>
  <si>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</si>
  <si>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</si>
  <si>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50;
2. 50;
3. 50;
4. 30.</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</si>
  <si>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</si>
  <si>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</si>
  <si>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0873400003922000362-0001</t>
  </si>
  <si>
    <t>0873400003922000363-0001</t>
  </si>
  <si>
    <t>https://zakupki.gov.ru/epz/order/notice/ea20/view/common-info.html?regNumber=0873400003922000362</t>
  </si>
  <si>
    <t>https://zakupki.gov.ru/epz/order/notice/ea20/view/common-info.html?regNumber=0873400003922000363</t>
  </si>
  <si>
    <t>1970515020222000385</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</si>
  <si>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</si>
  <si>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</si>
  <si>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https://zakupki.gov.ru/epz/order/notice/ea20/view/common-info.html?regNumber=0873400003922000348</t>
  </si>
  <si>
    <t>концентрат для приготовления раствора для инфузий, 
2 мг/мл (флакон) 3 мл х 1 (пачка картонная)</t>
  </si>
  <si>
    <t>Германия, США</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</si>
  <si>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</si>
  <si>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https://zakupki.gov.ru/epz/order/notice/ea20/view/common-info.html?regNumber=0873400003922000356</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</si>
  <si>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</si>
  <si>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</si>
  <si>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100;
2. 100;
3. 120.</t>
  </si>
  <si>
    <t>https://zakupki.gov.ru/epz/order/notice/ea20/view/common-info.html?regNumber=0873400003922000369</t>
  </si>
  <si>
    <t>Алтайский край, Краснодарский край, Липецкая область, Московская область, Мурманская область, Приморский край, Республика Башкортостан, Республика Крым, Смоленская область, Тульская область, Ханты-Мансийский а.о., г. Санкт-Петербург</t>
  </si>
  <si>
    <t xml:space="preserve">                                                          Количество     поставляемого     Товара</t>
  </si>
  <si>
    <t xml:space="preserve">         Срок поставки согласно ГК</t>
  </si>
  <si>
    <t>исполнен в части 2022</t>
  </si>
  <si>
    <t xml:space="preserve"> Рилпивирин+Тенофовир+Эмтрицитабин, таблетки, покрытые пленочной оболочкой, 25 мг+300 мг+200 мг</t>
  </si>
  <si>
    <t>0873400003922000430</t>
  </si>
  <si>
    <t>0873400003922000429</t>
  </si>
  <si>
    <t>Лопинавир+Ритонавир, таблетки, покрытые пленочной оболочкой, 200 мг + 50 мг</t>
  </si>
  <si>
    <t>Лопинавир+Ритонавир, раствор для приема внутрь, 80 мг + 20 мг/мл</t>
  </si>
  <si>
    <t>0873400003922000428 </t>
  </si>
  <si>
    <t>0873400003922000427</t>
  </si>
  <si>
    <t>0873400003922000426</t>
  </si>
  <si>
    <t>Ламивудин, раствор для приема внутрь, 10 мг/мл</t>
  </si>
  <si>
    <t>0873400003922000425</t>
  </si>
  <si>
    <t>0873400003922000424</t>
  </si>
  <si>
    <t>Лопинавир+Ритонавир, таблетки, покрытые пленочной оболочкой, 100 мг + 25 мг</t>
  </si>
  <si>
    <t>0873400003922000423</t>
  </si>
  <si>
    <t>Эфавиренз, таблетки, покрытые пленочной оболочкой и/или капсулы, 600 мг</t>
  </si>
  <si>
    <t>0873400003922000422</t>
  </si>
  <si>
    <t> Фосампренавир, таблетки, покрытые пленочной оболочкой, 700 мг</t>
  </si>
  <si>
    <t>0873400003922000406</t>
  </si>
  <si>
    <t>0873400003922000407</t>
  </si>
  <si>
    <t>Кобицистат + Тенофовира алафенамид + Элвитегравир + Эмтрицитабин, таблетки, покрытые пленочной оболочкой, 150 мг + 10 мг + 150 мг + 200 мг </t>
  </si>
  <si>
    <t>0873400003922000421 </t>
  </si>
  <si>
    <t>0873400003922000420 </t>
  </si>
  <si>
    <t>0873400003922000419</t>
  </si>
  <si>
    <t>Дарунавир, таблетки, покрытые пленочной оболочкой, 800 мг</t>
  </si>
  <si>
    <t>Ламивудин, таблетки, покрытые пленочной оболочкой, 300 мг</t>
  </si>
  <si>
    <t>0873400003922000418</t>
  </si>
  <si>
    <t>0873400003922000348-0001</t>
  </si>
  <si>
    <t>0873400003922000361-0001</t>
  </si>
  <si>
    <t>0873400003922000369-0001</t>
  </si>
  <si>
    <t>1970515020222000392</t>
  </si>
  <si>
    <t>1970515020222000249</t>
  </si>
  <si>
    <t>1970515020222000255</t>
  </si>
  <si>
    <t>1970515020222000266</t>
  </si>
  <si>
    <t>1970515020222000268</t>
  </si>
  <si>
    <t>1970515020222000256</t>
  </si>
  <si>
    <t>1970515020222000267</t>
  </si>
  <si>
    <t>1970515020222000252</t>
  </si>
  <si>
    <t>1970515020222000262</t>
  </si>
  <si>
    <t>1970515020222000270</t>
  </si>
  <si>
    <t>1970515020222000344</t>
  </si>
  <si>
    <t>https://zakupki.gov.ru/epz/order/notice/ea20/view/common-info.html?regNumber=0873400003922000319</t>
  </si>
  <si>
    <t>https://zakupki.gov.ru/epz/order/notice/ea20/view/common-info.html?regNumber=0873400003922000316</t>
  </si>
  <si>
    <t>https://zakupki.gov.ru/epz/order/notice/ea20/view/common-info.html?regNumber=0873400003922000314</t>
  </si>
  <si>
    <t>https://zakupki.gov.ru/epz/order/notice/ea20/view/common-info.html?regNumber=0873400003922000308</t>
  </si>
  <si>
    <t>1970515020222000340</t>
  </si>
  <si>
    <t>1970515020222000339</t>
  </si>
  <si>
    <t>1970515020222000342</t>
  </si>
  <si>
    <t>1970515020222000318</t>
  </si>
  <si>
    <t>https://zakupki.gov.ru/epz/order/notice/ea20/view/common-info.html?regNumber=0873400003922000275</t>
  </si>
  <si>
    <t>https://zakupki.gov.ru/epz/order/notice/ea20/view/common-info.html?regNumber=0873400003922000280</t>
  </si>
  <si>
    <t>1970515020222000338</t>
  </si>
  <si>
    <t>1970515020222000319</t>
  </si>
  <si>
    <t>1970515020222000245</t>
  </si>
  <si>
    <t>1970515020222000253</t>
  </si>
  <si>
    <t>1970515020222000269</t>
  </si>
  <si>
    <t>1970515020222000254</t>
  </si>
  <si>
    <t>1970515020222000271</t>
  </si>
  <si>
    <t>1970515020222000284</t>
  </si>
  <si>
    <t>1970515020222000281</t>
  </si>
  <si>
    <t>1970515020222000259</t>
  </si>
  <si>
    <t>1970515020222000260</t>
  </si>
  <si>
    <t>1970515020222000261</t>
  </si>
  <si>
    <t>1970515020222000258</t>
  </si>
  <si>
    <t>1970515020222000264</t>
  </si>
  <si>
    <t>1970515020222000257</t>
  </si>
  <si>
    <t>1970515020222000274</t>
  </si>
  <si>
    <t>1970515020222000272</t>
  </si>
  <si>
    <t>1970515020222000276</t>
  </si>
  <si>
    <t>1970515020222000265</t>
  </si>
  <si>
    <t>1970515020222000278</t>
  </si>
  <si>
    <t>https://zakupki.gov.ru/epz/order/notice/ea20/view/common-info.html?regNumber=0873400003922000229</t>
  </si>
  <si>
    <t>1970515020222000297</t>
  </si>
  <si>
    <t>1970515020222000277</t>
  </si>
  <si>
    <t>1970515020222000296</t>
  </si>
  <si>
    <t>1970515020222000294</t>
  </si>
  <si>
    <t>https://zakupki.gov.ru/epz/order/notice/ea20/view/common-info.html?regNumber=0873400003922000237</t>
  </si>
  <si>
    <t>1970515020222000286</t>
  </si>
  <si>
    <t>1970515020222000280</t>
  </si>
  <si>
    <t>1970515020222000283</t>
  </si>
  <si>
    <t>1970515020222000282</t>
  </si>
  <si>
    <t>https://zakupki.gov.ru/epz/order/notice/ea20/view/common-info.html?regNumber=0873400003922000243</t>
  </si>
  <si>
    <t>https://zakupki.gov.ru/epz/order/notice/ea20/view/common-info.html?regNumber=0873400003922000244</t>
  </si>
  <si>
    <t>https://zakupki.gov.ru/epz/order/notice/ea20/view/common-info.html?regNumber=0873400003922000245</t>
  </si>
  <si>
    <t>1970515020222000285</t>
  </si>
  <si>
    <t>1970515020222000298</t>
  </si>
  <si>
    <t>1970515020222000293</t>
  </si>
  <si>
    <t>https://zakupki.gov.ru/epz/order/notice/ea20/view/common-info.html?regNumber=0873400003922000368</t>
  </si>
  <si>
    <t>1970515020222000391</t>
  </si>
  <si>
    <t>0873400003922000368 -0001</t>
  </si>
  <si>
    <t>концентрат для приготовления раствора для инфузий, 20 мг/мл (флакон) 10 мл (200 мг/10 мл) х 1 (пачка картонная)</t>
  </si>
  <si>
    <t>https://zakupki.gov.ru/epz/order/notice/ea20/view/common-info.html?regNumber=0873400003922000355</t>
  </si>
  <si>
    <t>1970515020222000395</t>
  </si>
  <si>
    <t>1970515020222000387</t>
  </si>
  <si>
    <t>1970515020222000390</t>
  </si>
  <si>
    <t>1970515020222000394</t>
  </si>
  <si>
    <t>1970515020222000389</t>
  </si>
  <si>
    <t>1970515020222000386</t>
  </si>
  <si>
    <t>0873400003922000355-0001</t>
  </si>
  <si>
    <t>0873400003922000360-0001</t>
  </si>
  <si>
    <t>0873400003922000356-0001</t>
  </si>
  <si>
    <t>0873400003922000357-0001</t>
  </si>
  <si>
    <t>0873400003922000358-0001</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</si>
  <si>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</si>
  <si>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https://zakupki.gov.ru/epz/order/notice/ea20/view/common-info.html?regNumber=0873400003922000360</t>
  </si>
  <si>
    <t>1970515020222000388</t>
  </si>
  <si>
    <t>раствор для подкожного введения, 5 мг/мл (15 МЕ/мл) (картридж + шприц-ручка БиоматикПен®2) 3 мл х 1 (пачка картонная)</t>
  </si>
  <si>
    <t>0873400003922000366</t>
  </si>
  <si>
    <t>0873400003922000366-0001</t>
  </si>
  <si>
    <t>https://zakupki.gov.ru/epz/order/notice/ea20/view/common-info.html?regNumber=0873400003922000366</t>
  </si>
  <si>
    <t>1970515020222000396</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</si>
  <si>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</si>
  <si>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</si>
  <si>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</si>
  <si>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https://zakupki.gov.ru/epz/order/notice/ea20/view/common-info.html?regNumber=0873400003922000370</t>
  </si>
  <si>
    <t>1970515020222000393</t>
  </si>
  <si>
    <t>0873400003922000370-0001</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</si>
  <si>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</si>
  <si>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</si>
  <si>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https://zakupki.gov.ru/epz/order/notice/ea20/view/common-info.html?regNumber=0873400003922000358</t>
  </si>
  <si>
    <t>концентрат для приготовления раствора для инфузий, 100 ЕД/мл (флакон) 5 мл х 1 (пачка картонная)</t>
  </si>
  <si>
    <t>https://zakupki.gov.ru/epz/order/notice/ea20/view/common-info.html?regNumber=0873400003922000364</t>
  </si>
  <si>
    <t>0873400003922000364-0001</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</si>
  <si>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</si>
  <si>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https://zakupki.gov.ru/epz/order/notice/ea20/view/common-info.html?regNumber=0873400003922000357</t>
  </si>
  <si>
    <t>раствор для ингаляций 2,5 мг/2,5 мл (ампула) 6 х 1 (пачка картонная)</t>
  </si>
  <si>
    <t>Канакинумаб, лиофилизат для приготовления раствора для подкожного введения, 150 мг и/или раствор для подкожного введения, 150 мг/мл </t>
  </si>
  <si>
    <t>0873400003921000258</t>
  </si>
  <si>
    <t>0873400003922000399</t>
  </si>
  <si>
    <t>0873400003922000400</t>
  </si>
  <si>
    <t>0873400003922000401</t>
  </si>
  <si>
    <t>0873400003922000402</t>
  </si>
  <si>
    <t>0873400003922000403 </t>
  </si>
  <si>
    <t>0873400003922000404</t>
  </si>
  <si>
    <t>0873400003922000405</t>
  </si>
  <si>
    <t>0873400003922000408 </t>
  </si>
  <si>
    <t>Атазанавир, капсулы, 200 мг</t>
  </si>
  <si>
    <t>0873400003922000409</t>
  </si>
  <si>
    <t>0873400003922000410</t>
  </si>
  <si>
    <t>0873400003922000411</t>
  </si>
  <si>
    <t>0873400003922000412</t>
  </si>
  <si>
    <t>0873400003922000413 </t>
  </si>
  <si>
    <t>0873400003922000414</t>
  </si>
  <si>
    <t>0873400003922000415</t>
  </si>
  <si>
    <t>0873400003922000416</t>
  </si>
  <si>
    <t>Зидовудин+Ламивудин, таблетки, покрытые пленочной оболочкой, 300 мг +150 мг</t>
  </si>
  <si>
    <t>0873400003922000417</t>
  </si>
  <si>
    <t>Эфмороктоког альфа, лиофилизат для приготовления раствора для внутривенного введения, 1500 МЕ</t>
  </si>
  <si>
    <t>0873400003922000431</t>
  </si>
  <si>
    <t>Рилпивирин+Тенофовир+Эмтрицитабин, таблетки, покрытые пленочной оболочкой, 25 мг+300 мг+200 мг </t>
  </si>
  <si>
    <t xml:space="preserve">1512 вич </t>
  </si>
  <si>
    <t>0873400003922000432</t>
  </si>
  <si>
    <t>0873400003922000359-0001</t>
  </si>
  <si>
    <t>АО "Фарстандарт"</t>
  </si>
  <si>
    <t>0873400003922000367-0001</t>
  </si>
  <si>
    <t>таблетки жевательные, 25 мг (флакон) 60 х 1 (пачка картонная)</t>
  </si>
  <si>
    <t>ООО "ИРВИН 2"</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</si>
  <si>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</si>
  <si>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Австрия,
 Швейцария</t>
  </si>
  <si>
    <t>ООО "Джи Пи Ди"</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</si>
  <si>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</si>
  <si>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</si>
  <si>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Россия
Россия</t>
  </si>
  <si>
    <t>1. 15;
2. 5.</t>
  </si>
  <si>
    <t>1.51567
2.66294.60</t>
  </si>
  <si>
    <t>1.51567
2.66295</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</si>
  <si>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</si>
  <si>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</si>
  <si>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таблетки, покрытые пленочной оболочкой, 125 мг+200 мг, (блистер) 4 х 28 (коробка картонная)</t>
  </si>
  <si>
    <t>Соединенное Королевство</t>
  </si>
  <si>
    <t>44 субъекта</t>
  </si>
  <si>
    <t>таблетки, покрытые пленочной оболочкой, 125 мг+100 мг (блистер) 4 х 28 (коробка картонная)</t>
  </si>
  <si>
    <t>17 субъектов</t>
  </si>
  <si>
    <t>исполнен 1 этап</t>
  </si>
  <si>
    <t>исполнен 2022 год</t>
  </si>
  <si>
    <t>исполнен 2 этап</t>
  </si>
  <si>
    <t>Селексипаг, таблетки, покрытые пленочной оболочкой, 200 мкг</t>
  </si>
  <si>
    <t>0873400003922000374_358372</t>
  </si>
  <si>
    <t>0873400003922000375_358372</t>
  </si>
  <si>
    <t>0873400003922000376_358372</t>
  </si>
  <si>
    <t>0873400003922000377_358372</t>
  </si>
  <si>
    <t>0873400003922000378_358372</t>
  </si>
  <si>
    <t>_358372</t>
  </si>
  <si>
    <t>8 субъектов</t>
  </si>
  <si>
    <t>14 субъектов</t>
  </si>
  <si>
    <t>12 субъектов</t>
  </si>
  <si>
    <t>0873400003922000371-0001</t>
  </si>
  <si>
    <t>0873400003922000373-0001</t>
  </si>
  <si>
    <t>0873400003922000380-0001</t>
  </si>
  <si>
    <t>ООО "Мединторг СПб"</t>
  </si>
  <si>
    <t>таблетки, покрытые пленочной оболочкой, 150 мг (блистер) 10 х 6 пачка картонная</t>
  </si>
  <si>
    <t>0873400003922000381-0001</t>
  </si>
  <si>
    <t>таблетки, покрытые пленочной оболочкой 500 мг, (банка) 120 х 1 (пачка картонная)</t>
  </si>
  <si>
    <t>0873400003922000382-0001</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</si>
  <si>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</si>
  <si>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</si>
  <si>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0873400003922000383-0001</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</si>
  <si>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</si>
  <si>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0873400003922000396-0001</t>
  </si>
  <si>
    <t>0873400003922000385-0001</t>
  </si>
  <si>
    <t>ООО "ИРВИН"</t>
  </si>
  <si>
    <t>0873400003922000386-0001</t>
  </si>
  <si>
    <t>0873400003922000387-0001</t>
  </si>
  <si>
    <t>таблетки, покрытые пленочной оболочкой, 
600 мг №30</t>
  </si>
  <si>
    <t>0873400003922000388-0001</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</si>
  <si>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</si>
  <si>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</si>
  <si>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0873400003922000389-0001</t>
  </si>
  <si>
    <t>0873400003922000390-0001</t>
  </si>
  <si>
    <t>таблетки, покрытые пленочной оболочкой, 100 мг+300 мг+245 мг (флакон) 30 х 1 (пачка картонная)</t>
  </si>
  <si>
    <t>0873400003922000391-0001</t>
  </si>
  <si>
    <t>0873400003922000392-0001</t>
  </si>
  <si>
    <t>таблетки, покрытые пленочной оболочкой, 300 мг (блистер) 10 х 6 пачка картонная</t>
  </si>
  <si>
    <t>0873400003922000393-0001</t>
  </si>
  <si>
    <t>таблетки, покрытые пленочной оболочкой, 150 мг (банка) 60 х 1 (пачка картонная)</t>
  </si>
  <si>
    <t>0873400003922000395-0001</t>
  </si>
  <si>
    <t>таблетки, покрытые пленочной оболочкой, 300 мг (банка) 60 х 1 (пачка картонная)</t>
  </si>
  <si>
    <t>0873400003922000399-0001</t>
  </si>
  <si>
    <t>0873400003922000400-0001</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</si>
  <si>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</si>
  <si>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</si>
  <si>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Иммуноглобулин человека нормальный, раствор для инфузий 100 мг/мл и/или раствор для внутривенных и подкожных инфузий 10%</t>
  </si>
  <si>
    <t>0873400003922000449</t>
  </si>
  <si>
    <t>0873400003922000433</t>
  </si>
  <si>
    <t>0873400003922000447</t>
  </si>
  <si>
    <t>0873400003922000446 </t>
  </si>
  <si>
    <t>Аталурен, порошок для приема внутрь, 125 мг</t>
  </si>
  <si>
    <t>0873400003922000445 </t>
  </si>
  <si>
    <t>0873400003922000444 </t>
  </si>
  <si>
    <t>0873400003922000443</t>
  </si>
  <si>
    <t>0873400003922000448</t>
  </si>
  <si>
    <t>0873400003922000441</t>
  </si>
  <si>
    <t>0873400003922000442 </t>
  </si>
  <si>
    <t>0873400003922000440</t>
  </si>
  <si>
    <t>0873400003922000439</t>
  </si>
  <si>
    <t>Аталурен, порошок для приема внутрь, 250 мг </t>
  </si>
  <si>
    <t>0873400003922000438</t>
  </si>
  <si>
    <t>0873400003922000437</t>
  </si>
  <si>
    <t>Асфотаза альфа, раствор для подкожного введения, 40 мг/мл, 1 мл </t>
  </si>
  <si>
    <t>0873400003922000436 </t>
  </si>
  <si>
    <t>0873400003922000435</t>
  </si>
  <si>
    <t>0873400003922000434</t>
  </si>
  <si>
    <t>Белгородской области
Кировской области
Нижегородской области
Оренбургской области
Пермский край
Республика Марий Эл
Республика Татарстан
Самарской области
Саратовской области
Удмуртская республика
Ульяновская область</t>
  </si>
  <si>
    <t>Краснодарский край
Республика Крым</t>
  </si>
  <si>
    <t>Москва</t>
  </si>
  <si>
    <t xml:space="preserve">Алтайский край
Астраханская область
Иркутская область
Красноярский край
Республика Тыва
Ростовская область
Свердловская область
Томская область
Тюменьская область
Ханты-Мансийский автономный округ-Югра
Челябинская область
Ямало-Ненецкий автономный округ
город Севастопаль
</t>
  </si>
  <si>
    <t xml:space="preserve">Амурская область,
Волгоградская область
Кабардино-Балкарская Республика
Курская область
Республика Бурятия
Республика Дагестан
Сахалинская область
Тверская область
Тульская область
Чеченская Республика
Хабаровский край
Ярославская область
</t>
  </si>
  <si>
    <t>Амурская область
Республика Бурятия
Забайкальский край
Пензенская область
Республика Тыва
Самарская область
Саратовская область
Свердловская область
Тюменьская область
Удмуртская Республика 
Ульяновская область</t>
  </si>
  <si>
    <t>Нусинерсен,  раствор  для  интратекального  введения, 2,4 мг/мл</t>
  </si>
  <si>
    <t>Республика Дагестан
Республика Крым
Ростовская область
город Севастополь</t>
  </si>
  <si>
    <t>Ивакафтор+Лумакафтор, гранулы, 125мг+100 мг</t>
  </si>
  <si>
    <t xml:space="preserve">Вологодская область
Калиниградская область
Ленинградская область
Мурманская область
Республика Башкортостан
Республика Карелия
Республика Коми
г. Санкт-Петербург
</t>
  </si>
  <si>
    <t>Брянская область
Воронежская область
Ивановская область
Костромская область
Липецкая область
Московская область</t>
  </si>
  <si>
    <t>Архангельская область
Белгородская область
Брянская область
Вологодская область
Калужская область
Московская область
Псковская область
Республика Башкортостан
Республика Карелия
Тамбовская область
г. Санкт-Петербург</t>
  </si>
  <si>
    <t>39 субъектов</t>
  </si>
  <si>
    <t>Белгородская область
Карачаево-Черкесская Республика
Краснодарский край
Московская область
Мурманская область
Сахалинская область
Тамбовская область
Ханты-Мансийский аувтономный округ-Югра
Чувашская Респубика</t>
  </si>
  <si>
    <t>0873400003922000397-0001</t>
  </si>
  <si>
    <t>118 субъектов</t>
  </si>
  <si>
    <t>0873400003922000379-0001</t>
  </si>
  <si>
    <t>таблетки, 100 мг (флакон) 188 х 1 (пачка картонная)</t>
  </si>
  <si>
    <t>83 субъекта</t>
  </si>
  <si>
    <t>0873400003922000398-0001</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</si>
  <si>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</si>
  <si>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</si>
  <si>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Германия
Ирландия</t>
  </si>
  <si>
    <t>0873400003922000394-0001</t>
  </si>
  <si>
    <t>0873400003922000424-0001</t>
  </si>
  <si>
    <t xml:space="preserve">Зидовудин </t>
  </si>
  <si>
    <t>таблетки, покрытые пленочной оболочкой, 300 мг (контурная ячейковая упаковка) 10 х 6 (пачка картонная)</t>
  </si>
  <si>
    <t>https://zakupki.gov.ru/epz/order/notice/ea20/view/common-info.html?regNumber=0873400003922000367</t>
  </si>
  <si>
    <t>1970515020222000402</t>
  </si>
  <si>
    <t>1970515020222000332</t>
  </si>
  <si>
    <t>1970515020222000397</t>
  </si>
  <si>
    <t>https://zakupki.gov.ru/epz/order/notice/ea20/view/common-info.html?regNumber=0873400003922000359</t>
  </si>
  <si>
    <t>1970515020222000401</t>
  </si>
  <si>
    <t>1970515020222000398</t>
  </si>
  <si>
    <t>1970515020222000399</t>
  </si>
  <si>
    <t>1970515020222000400</t>
  </si>
  <si>
    <t>1970515020222000409</t>
  </si>
  <si>
    <t>https://zakupki.gov.ru/epz/order/notice/ea20/view/common-info.html?regNumber=0873400003922000371</t>
  </si>
  <si>
    <t>https://zakupki.gov.ru/epz/order/notice/ea20/view/common-info.html?regNumber=0873400003922000373</t>
  </si>
  <si>
    <t>1970515020222000410</t>
  </si>
  <si>
    <t>https://zakupki.gov.ru/epz/order/notice/ea20/view/common-info.html?regNumber=0873400003922000380</t>
  </si>
  <si>
    <t>1970515020222000408</t>
  </si>
  <si>
    <t>https://zakupki.gov.ru/epz/order/notice/ea20/view/common-info.html?regNumber=0873400003922000381</t>
  </si>
  <si>
    <t>1970515020222000411</t>
  </si>
  <si>
    <t>https://zakupki.gov.ru/epz/order/notice/ea20/view/common-info.html?regNumber=0873400003922000382</t>
  </si>
  <si>
    <t>1970515020222000412</t>
  </si>
  <si>
    <t>https://zakupki.gov.ru/epz/order/notice/ea20/view/common-info.html?regNumber=0873400003922000383</t>
  </si>
  <si>
    <t>1970515020222000421</t>
  </si>
  <si>
    <t>https://zakupki.gov.ru/epz/order/notice/ea20/view/common-info.html?regNumber=0873400003922000385</t>
  </si>
  <si>
    <t>1970515020222000425</t>
  </si>
  <si>
    <t>https://zakupki.gov.ru/epz/order/notice/ea20/view/common-info.html?regNumber=0873400003922000386</t>
  </si>
  <si>
    <t>1970515020222000420</t>
  </si>
  <si>
    <t>https://zakupki.gov.ru/epz/order/notice/ea20/view/common-info.html?regNumber=0873400003922000387</t>
  </si>
  <si>
    <t>1970515020222000414</t>
  </si>
  <si>
    <t>https://zakupki.gov.ru/epz/order/notice/ea20/view/common-info.html?regNumber=0873400003922000388</t>
  </si>
  <si>
    <t>1970515020222000426</t>
  </si>
  <si>
    <t>https://zakupki.gov.ru/epz/order/notice/ea20/view/common-info.html?regNumber=0873400003922000389</t>
  </si>
  <si>
    <t>https://zakupki.gov.ru/epz/order/notice/ea20/view/common-info.html?regNumber=0873400003922000390</t>
  </si>
  <si>
    <t>https://zakupki.gov.ru/epz/order/notice/ea20/view/common-info.html?regNumber=0873400003922000391</t>
  </si>
  <si>
    <t>https://zakupki.gov.ru/epz/order/notice/ea20/view/common-info.html?regNumber=0873400003922000392</t>
  </si>
  <si>
    <t>1970515020222000418</t>
  </si>
  <si>
    <t>1970515020222000422</t>
  </si>
  <si>
    <t>1970515020222000423</t>
  </si>
  <si>
    <t>1970515020222000419</t>
  </si>
  <si>
    <t>https://zakupki.gov.ru/epz/order/notice/ea20/view/common-info.html?regNumber=0873400003922000393</t>
  </si>
  <si>
    <t>1970515020222000413</t>
  </si>
  <si>
    <t>https://zakupki.gov.ru/epz/order/notice/ea20/view/common-info.html?regNumber=0873400003922000394</t>
  </si>
  <si>
    <t>https://zakupki.gov.ru/epz/order/notice/ea20/view/common-info.html?regNumber=0873400003922000395</t>
  </si>
  <si>
    <t>1970515020222000407</t>
  </si>
  <si>
    <t>https://zakupki.gov.ru/epz/order/notice/ea20/view/common-info.html?regNumber=0873400003922000396</t>
  </si>
  <si>
    <t>1970515020222000415</t>
  </si>
  <si>
    <t>https://zakupki.gov.ru/epz/order/notice/ea20/view/common-info.html?regNumber=0873400003922000398</t>
  </si>
  <si>
    <t>1970515020222000428</t>
  </si>
  <si>
    <t>https://zakupki.gov.ru/epz/order/notice/ea20/view/common-info.html?regNumber=0873400003922000399</t>
  </si>
  <si>
    <t>1970515020222000424</t>
  </si>
  <si>
    <t>https://zakupki.gov.ru/epz/order/notice/ea20/view/common-info.html?regNumber=0873400003922000400</t>
  </si>
  <si>
    <t>1970515020222000416</t>
  </si>
  <si>
    <t>https://zakupki.gov.ru/epz/order/notice/ea20/view/common-info.html?regNumber=0873400003922000247</t>
  </si>
  <si>
    <t>1970515020222000287</t>
  </si>
  <si>
    <t>https://zakupki.gov.ru/epz/order/notice/ea20/view/common-info.html?regNumber=0873400003922000248</t>
  </si>
  <si>
    <t>1970515020222000288</t>
  </si>
  <si>
    <t>https://zakupki.gov.ru/epz/order/notice/ea20/view/common-info.html?regNumber=0873400003922000249</t>
  </si>
  <si>
    <t>1970515020222000300</t>
  </si>
  <si>
    <t>https://zakupki.gov.ru/epz/order/notice/ea20/view/common-info.html?regNumber=0873400003922000250</t>
  </si>
  <si>
    <t>1970515020222000289</t>
  </si>
  <si>
    <t>https://zakupki.gov.ru/epz/order/notice/ea20/view/common-info.html?regNumber=0873400003922000251</t>
  </si>
  <si>
    <t>1970515020222000295</t>
  </si>
  <si>
    <t>https://zakupki.gov.ru/epz/order/notice/ea20/view/common-info.html?regNumber=0873400003922000253</t>
  </si>
  <si>
    <t>1970515020222000291</t>
  </si>
  <si>
    <t>https://zakupki.gov.ru/epz/order/notice/ea20/view/common-info.html?regNumber=0873400003922000254</t>
  </si>
  <si>
    <t>https://zakupki.gov.ru/epz/order/notice/ea20/view/common-info.html?regNumber=0873400003922000255</t>
  </si>
  <si>
    <t>1970515020222000290</t>
  </si>
  <si>
    <t>1970515020222000292</t>
  </si>
  <si>
    <t>https://zakupki.gov.ru/epz/order/notice/ea20/view/common-info.html?regNumber=0873400003922000257</t>
  </si>
  <si>
    <t>https://zakupki.gov.ru/epz/order/notice/ea20/view/common-info.html?regNumber=0873400003922000258</t>
  </si>
  <si>
    <t>https://zakupki.gov.ru/epz/order/notice/ea20/view/common-info.html?regNumber=0873400003922000259</t>
  </si>
  <si>
    <t>https://zakupki.gov.ru/epz/order/notice/ea20/view/common-info.html?regNumber=0873400003922000260</t>
  </si>
  <si>
    <t>https://zakupki.gov.ru/epz/order/notice/ea20/view/common-info.html?regNumber=0873400003922000261</t>
  </si>
  <si>
    <t>https://zakupki.gov.ru/epz/order/notice/ea20/view/common-info.html?regNumber=0873400003922000262</t>
  </si>
  <si>
    <t>https://zakupki.gov.ru/epz/order/notice/ea20/view/common-info.html?regNumber=0873400003922000263</t>
  </si>
  <si>
    <t>https://zakupki.gov.ru/epz/order/notice/ea20/view/common-info.html?regNumber=0873400003922000264</t>
  </si>
  <si>
    <t>https://zakupki.gov.ru/epz/order/notice/ea20/view/common-info.html?regNumber=0873400003922000265</t>
  </si>
  <si>
    <t>https://zakupki.gov.ru/epz/order/notice/ea20/view/common-info.html?regNumber=0873400003922000268</t>
  </si>
  <si>
    <t>https://zakupki.gov.ru/epz/order/notice/ea20/view/common-info.html?regNumber=0873400003922000269</t>
  </si>
  <si>
    <t>https://zakupki.gov.ru/epz/order/notice/ea20/view/common-info.html?regNumber=0873400003922000266</t>
  </si>
  <si>
    <t>https://zakupki.gov.ru/epz/order/notice/ea20/view/common-info.html?regNumber=0873400003922000267</t>
  </si>
  <si>
    <t>1970515020222000299</t>
  </si>
  <si>
    <t>1970515020222000307</t>
  </si>
  <si>
    <t>1970515020222000302</t>
  </si>
  <si>
    <t>1970515020222000304</t>
  </si>
  <si>
    <t>1970515020222000303</t>
  </si>
  <si>
    <t>1970515020222000305</t>
  </si>
  <si>
    <t>1970515020222000308</t>
  </si>
  <si>
    <t>1970515020222000306</t>
  </si>
  <si>
    <t>1970515020222000311</t>
  </si>
  <si>
    <t>1970515020222000309</t>
  </si>
  <si>
    <t>1970515020222000312</t>
  </si>
  <si>
    <t>https://zakupki.gov.ru/epz/order/notice/ea20/view/common-info.html?regNumber=0873400003922000270</t>
  </si>
  <si>
    <t>https://zakupki.gov.ru/epz/order/notice/ea20/view/common-info.html?regNumber=0873400003922000271</t>
  </si>
  <si>
    <t>1970515020222000310</t>
  </si>
  <si>
    <t>1970515020222000313</t>
  </si>
  <si>
    <t>1970515020222000314</t>
  </si>
  <si>
    <t>1970515020222000315</t>
  </si>
  <si>
    <t>https://zakupki.gov.ru/epz/order/notice/ea20/view/common-info.html?regNumber=0873400003922000374</t>
  </si>
  <si>
    <t>https://zakupki.gov.ru/epz/order/notice/ea20/view/common-info.html?regNumber=0873400003922000375</t>
  </si>
  <si>
    <t>https://zakupki.gov.ru/epz/order/notice/ea20/view/common-info.html?regNumber=0873400003922000376</t>
  </si>
  <si>
    <t>https://zakupki.gov.ru/epz/order/notice/ea20/view/common-info.html?regNumber=0873400003922000377</t>
  </si>
  <si>
    <t>https://zakupki.gov.ru/epz/order/notice/ea20/view/common-info.html?regNumber=0873400003922000378</t>
  </si>
  <si>
    <t>https://zakupki.gov.ru/epz/order/notice/ea20/view/common-info.html?regNumber=0873400003922000379</t>
  </si>
  <si>
    <t>https://zakupki.gov.ru/epz/order/notice/ea20/view/common-info.html?regNumber=0873400003922000397</t>
  </si>
  <si>
    <t>1970515020222000403</t>
  </si>
  <si>
    <t>1970515020222000417</t>
  </si>
  <si>
    <t>1970515020222000404</t>
  </si>
  <si>
    <t>1970515020222000405</t>
  </si>
  <si>
    <t>1970515020222000406</t>
  </si>
  <si>
    <t>1970515020222000427</t>
  </si>
  <si>
    <t>https://zakupki.gov.ru/epz/order/notice/ea20/view/common-info.html?regNumber=0873400003922000372</t>
  </si>
  <si>
    <t>0873400003922000372-0001</t>
  </si>
  <si>
    <t>https://zakupki.gov.ru/epz/order/notice/ea20/view/common-info.html?regNumber=0873400003922000384</t>
  </si>
  <si>
    <t>0873400003922000384-0001</t>
  </si>
  <si>
    <t>раствор для подкожного введения,
150 мг/мл (флакон) 1 мл х 1 (пачка картонная)</t>
  </si>
  <si>
    <t>мг 
мл</t>
  </si>
  <si>
    <t>3698,75 
554812,50</t>
  </si>
  <si>
    <t>0873400003922000403-0001</t>
  </si>
  <si>
    <t>0873400003922000413-0001</t>
  </si>
  <si>
    <t>таблетки, покрытые пленочной оболочкой, 600 мг+300 мг №30 (пачка картонная)</t>
  </si>
  <si>
    <t>0873400003922000417-0001</t>
  </si>
  <si>
    <t>[раствор для приема внутрь, 10 мг/мл (флакон) 200 мл х 1 + шприц-дозатор х 1] х 1 (пачка картонная)</t>
  </si>
  <si>
    <t>0873400003922000425-0001</t>
  </si>
  <si>
    <t>0873400003922000426-0001</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</si>
  <si>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</si>
  <si>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</si>
  <si>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Ламивудин</t>
  </si>
  <si>
    <t>[раствор для приема внутрь, 10 мг/мл (флакон) 240 мл х 1 + шприц-дозатор х 1] х 1 (пачка картонная)</t>
  </si>
  <si>
    <t>0873400003922000428-0001</t>
  </si>
  <si>
    <t>0873400003922000431-0001</t>
  </si>
  <si>
    <t>Лопинавир + Ритонавир</t>
  </si>
  <si>
    <t>[раствор для приема внутрь, 80 мг/мл + 20 мг/мл (флакон) 60 мл х 5 + (шприц-дозатор) х 5] х 1 (пачка картонная)</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</si>
  <si>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</si>
  <si>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</si>
  <si>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</si>
  <si>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30;
2. 30;
3. 30;
4. 30;
5. 60.</t>
  </si>
  <si>
    <t>0873400003922000422-0001</t>
  </si>
  <si>
    <t>1. Регаст;
2. Эфавиренз Канон.</t>
  </si>
  <si>
    <t>1. таблетки, покрытые пленочной оболочкой, 600 мг, №30;
2. таблетки, покрытые пленочной оболочкой, 600 мг, №30</t>
  </si>
  <si>
    <t xml:space="preserve">Дизаверокс® </t>
  </si>
  <si>
    <t>таблетки, покрытые пленочной оболочкой, 
300 мг+150 мг (контурная ячейковая упаковка) 10 х 6 (пачка картонная)</t>
  </si>
  <si>
    <t>834,90
1669,8</t>
  </si>
  <si>
    <t>194,40
324,00
1 620,00
226,80
972,00</t>
  </si>
  <si>
    <t>119,10
238,20</t>
  </si>
  <si>
    <t>4 543,20
2 271,60
4 543,20</t>
  </si>
  <si>
    <t xml:space="preserve">Цена за ед. </t>
  </si>
  <si>
    <t xml:space="preserve">7 294,80
7 294,80
6 079,00
7 294,20
</t>
  </si>
  <si>
    <t>6 965,00
6 965,00
6 965,00
2 089,50
2 089,50</t>
  </si>
  <si>
    <t>8 358,00
8 358,00
8 358,00
2 507,40
8 358,00</t>
  </si>
  <si>
    <t>21.85
43,70
43,70
43,70
87,40</t>
  </si>
  <si>
    <t>62,40
124,80
124,80
124,80
128,40
62,40
128,40
249,60
249,60</t>
  </si>
  <si>
    <t>Ивакафтор+Лумакафтор, таблетки, покрытые пленочной оболочкой, 125мг+200 мг</t>
  </si>
  <si>
    <t>5;
10;
10;
10;
10;
5;
10;
20;
20.</t>
  </si>
  <si>
    <t>6;
10;
50;
7;
30.</t>
  </si>
  <si>
    <t>5;
10;
10;
10;
20.</t>
  </si>
  <si>
    <t>4 950;
2 772;
3564;
99;
99.</t>
  </si>
  <si>
    <t>60;
60.</t>
  </si>
  <si>
    <t>30;
30;
30.</t>
  </si>
  <si>
    <t>30;
30;
60;
30.</t>
  </si>
  <si>
    <t>30;
60.</t>
  </si>
  <si>
    <t>120;
60;
12.0</t>
  </si>
  <si>
    <t>120;
60;
120.</t>
  </si>
  <si>
    <t>120;
120;
100;
120.</t>
  </si>
  <si>
    <t>30;
30;
60.</t>
  </si>
  <si>
    <t>759,90;
759,90;
1 519,80</t>
  </si>
  <si>
    <t>100;
100;
100;
30;
30.</t>
  </si>
  <si>
    <t>15;
5.</t>
  </si>
  <si>
    <t>25;
50.</t>
  </si>
  <si>
    <t>100;
100;
100;
30;
100.</t>
  </si>
  <si>
    <t>148 499,82;
74 249,91</t>
  </si>
  <si>
    <t>1 114,50;
1 114,50;
1 114,50;
668,70.</t>
  </si>
  <si>
    <t>3 039,00;
3 039,00;
3 646,80.</t>
  </si>
  <si>
    <t>18 194,55;
6 064,85.</t>
  </si>
  <si>
    <t>834,90;
834,90; 
834,90;
834,90;
1 669,80.</t>
  </si>
  <si>
    <t>п.2 ч.1 ст. 93
распоряжение от 21.03.2022 № 566-р</t>
  </si>
  <si>
    <t xml:space="preserve">Вакцина для профилактики гриппа (инактивированная) 3-х валентная (для детского населения), раствор для внутримышечного введения </t>
  </si>
  <si>
    <t>СОВИГРИПП® Вакцина гриппозная инактивированная субъединичная</t>
  </si>
  <si>
    <t>раствор для внутримышечного введения (шприц) 0.5 мл (1 доза) х 10 (пачка картонная)</t>
  </si>
  <si>
    <t>Вакцина для профилактики гриппа (инактивированная) 4-х валентная (для взрослого населения), раствор для внутримышечного введения</t>
  </si>
  <si>
    <t>Ультрикс® Квадри Вакцина гриппозная четырехвалентная инактивированная расщепленная</t>
  </si>
  <si>
    <t xml:space="preserve">раствор для внутримышечного введения 0.5 мл/доза (шприц) 0.5 мл (1 доза) х 10 (пачка картонная) </t>
  </si>
  <si>
    <t xml:space="preserve">Вакцина для профилактики гриппа (инактивированная) 4-х валентная (для детского населения), раствор для внутримышечного введения </t>
  </si>
  <si>
    <t>01.09.2023
30.11.2023</t>
  </si>
  <si>
    <t xml:space="preserve">Вакцина для профилактики гриппа (инактивированная) 3-х валентная (для взрослого населения), раствор для внутримышечного введения </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</si>
  <si>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</si>
  <si>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</si>
  <si>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К-02-Т/8</t>
  </si>
  <si>
    <t>К-02-Т/8-1</t>
  </si>
  <si>
    <t>К-02-Т/8-2</t>
  </si>
  <si>
    <t>К-02-Т/8-3</t>
  </si>
  <si>
    <t>0873400003922000419-0001</t>
  </si>
  <si>
    <t>0873400003922000420-0001</t>
  </si>
  <si>
    <t>0873400003922000421-0001</t>
  </si>
  <si>
    <t>https://zakupki.gov.ru/epz/order/notice/ea20/view/common-info.html?regNumber=0873400003922000419</t>
  </si>
  <si>
    <t>https://zakupki.gov.ru/epz/order/notice/ea20/view/common-info.html?regNumber=0873400003922000420</t>
  </si>
  <si>
    <t>https://zakupki.gov.ru/epz/order/notice/ea20/view/common-info.html?regNumber=0873400003922000421</t>
  </si>
  <si>
    <t>https://zakupki.gov.ru/epz/order/notice/ea20/view/common-info.html?regNumber=0873400003922000422</t>
  </si>
  <si>
    <t>https://zakupki.gov.ru/epz/order/notice/ea20/view/common-info.html?regNumber=0873400003922000424</t>
  </si>
  <si>
    <t>https://zakupki.gov.ru/epz/order/notice/ea20/view/common-info.html?regNumber=0873400003922000403</t>
  </si>
  <si>
    <t>https://zakupki.gov.ru/epz/order/notice/ea20/view/common-info.html?regNumber=0873400003922000407</t>
  </si>
  <si>
    <t>https://zakupki.gov.ru/epz/order/notice/ea20/view/common-info.html?regNumber=0873400003922000413</t>
  </si>
  <si>
    <t>https://zakupki.gov.ru/epz/order/notice/ea20/view/common-info.html?regNumber=0873400003922000417</t>
  </si>
  <si>
    <t>https://zakupki.gov.ru/epz/order/notice/ea20/view/common-info.html?regNumber=0873400003922000425</t>
  </si>
  <si>
    <t>https://zakupki.gov.ru/epz/order/notice/ea20/view/common-info.html?regNumber=0873400003922000426</t>
  </si>
  <si>
    <t>https://zakupki.gov.ru/epz/order/notice/ea20/view/common-info.html?regNumber=0873400003922000428</t>
  </si>
  <si>
    <t>https://zakupki.gov.ru/epz/order/notice/ea20/view/common-info.html?regNumber=0873400003922000431</t>
  </si>
  <si>
    <t>1970515020222000443</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</si>
  <si>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</si>
  <si>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</si>
  <si>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30;
2.	30;
3.	60;
4.	60.</t>
  </si>
  <si>
    <t>1. 5378,10; 
2. 5378,10; 
3. 10756,20; 
4. 10756,20.</t>
  </si>
  <si>
    <t>1. ЭЛПИДА®;
2. ЭЛПИДА®.</t>
  </si>
  <si>
    <t>1. капсулы, 20 мг (флакон) 30 х 1 (пачка картонная);
2. капсулы, 20 мг (флакон) 30 х 1 (пачка картонная).</t>
  </si>
  <si>
    <t>1970515020222000449</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</si>
  <si>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</si>
  <si>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</si>
  <si>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1970515020222000436</t>
  </si>
  <si>
    <t>0873400003922000406-0001</t>
  </si>
  <si>
    <t>0873400003922000409-0001</t>
  </si>
  <si>
    <t>0873400003922000414-0001</t>
  </si>
  <si>
    <t>https://zakupki.gov.ru/epz/order/notice/ea20/view/common-info.html?regNumber=0873400003922000406</t>
  </si>
  <si>
    <t>https://zakupki.gov.ru/epz/order/notice/ea20/view/common-info.html?regNumber=0873400003922000409</t>
  </si>
  <si>
    <t>https://zakupki.gov.ru/epz/order/notice/ea20/view/common-info.html?regNumber=0873400003922000414</t>
  </si>
  <si>
    <t>1970515020222000446</t>
  </si>
  <si>
    <t>Фосампренавир ПСК</t>
  </si>
  <si>
    <t>таблетки, покрытые пленочной оболочкой, 700 мг (банка) 60 х 1 (пачка картонная)</t>
  </si>
  <si>
    <t>капсулы, 200 мг №60 (пачка картонная)</t>
  </si>
  <si>
    <t>https://zakupki.gov.ru/epz/order/notice/ea20/view/common-info.html?regNumber=0873400003922000427</t>
  </si>
  <si>
    <t>1970515020222000444</t>
  </si>
  <si>
    <t>1970515020222000435</t>
  </si>
  <si>
    <t>1970515020222000429</t>
  </si>
  <si>
    <t>1970515020222000434</t>
  </si>
  <si>
    <t>0873400003922000407-0001</t>
  </si>
  <si>
    <t>1970515020222000439</t>
  </si>
  <si>
    <t>1970515020222000430</t>
  </si>
  <si>
    <t>1970515020222000442</t>
  </si>
  <si>
    <t>0873400003922000427-0001</t>
  </si>
  <si>
    <t>1970515020222000437</t>
  </si>
  <si>
    <t>1970515020222000431</t>
  </si>
  <si>
    <t>1970515020222000440</t>
  </si>
  <si>
    <t>1970515020222000438</t>
  </si>
  <si>
    <t>1970515020222000433</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</si>
  <si>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</si>
  <si>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таблетки 25 мг (флакон) 120 х 1 (пачка картонная)</t>
  </si>
  <si>
    <t>https://zakupki.gov.ru/epz/order/notice/ea20/view/common-info.html?regNumber=0873400003922000418</t>
  </si>
  <si>
    <t>0873400003922000418-0001</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</si>
  <si>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</si>
  <si>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</si>
  <si>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60;
2. 30;
3. 60.</t>
  </si>
  <si>
    <t>1. 209,40;
2. 104,70;
3. 209,70.</t>
  </si>
  <si>
    <t>0873400003922000402-0001</t>
  </si>
  <si>
    <t>Абакавир</t>
  </si>
  <si>
    <t>[раствор для приема внутрь, 20 мг/мл (флакон) 240 мл х 1 + (шприц-дозатор) х 1] х 1 (пачка картонная)</t>
  </si>
  <si>
    <t>0873400003922000460</t>
  </si>
  <si>
    <t> Асфотаза альфа, раствор для подкожного введения, 40 мг/мл, 0,7 мл</t>
  </si>
  <si>
    <t>0873400003922000475</t>
  </si>
  <si>
    <t>0873400003922000474 </t>
  </si>
  <si>
    <t>0873400003922000473</t>
  </si>
  <si>
    <t>0873400003922000472 </t>
  </si>
  <si>
    <t>0873400003922000471</t>
  </si>
  <si>
    <t>0873400003922000470</t>
  </si>
  <si>
    <t>0873400003922000469</t>
  </si>
  <si>
    <t>0873400003922000467 </t>
  </si>
  <si>
    <t>0873400003922000468 </t>
  </si>
  <si>
    <t>0873400003922000466</t>
  </si>
  <si>
    <t>Вакцина для профилактики пневмококковых инфекций, суспензия для внутримышечного введения, 0,5 мл/доза</t>
  </si>
  <si>
    <t>0873400003922000465</t>
  </si>
  <si>
    <t>0873400003922000464</t>
  </si>
  <si>
    <t>0873400003922000463</t>
  </si>
  <si>
    <t>0873400003922000462</t>
  </si>
  <si>
    <t>0873400003922000461</t>
  </si>
  <si>
    <t>0873400003922000459 </t>
  </si>
  <si>
    <t>0873400003922000450</t>
  </si>
  <si>
    <t>0873400003922000451</t>
  </si>
  <si>
    <t>0873400003922000456</t>
  </si>
  <si>
    <t>15.07.202</t>
  </si>
  <si>
    <t>Зидовудин, раствор для инфузий, 10 мг/мл</t>
  </si>
  <si>
    <t>0873400003922000458 </t>
  </si>
  <si>
    <t>0873400003922000457</t>
  </si>
  <si>
    <t>0873400003922000455</t>
  </si>
  <si>
    <t>0873400003922000454</t>
  </si>
  <si>
    <t>0873400003922000453</t>
  </si>
  <si>
    <t>0873400003922000452</t>
  </si>
  <si>
    <t>Тиксагевимаб+Цилгавимаб, раствор для инъекций 150 мг и 150 мг</t>
  </si>
  <si>
    <t>упак</t>
  </si>
  <si>
    <t>0873400003922000405-0001</t>
  </si>
  <si>
    <t>0873400003922000408-0001</t>
  </si>
  <si>
    <t>0873400003922000410-0001</t>
  </si>
  <si>
    <t>https://zakupki.gov.ru/epz/order/notice/ea20/view/common-info.html?regNumber=0873400003922000405</t>
  </si>
  <si>
    <t>1970515020222000459</t>
  </si>
  <si>
    <t>https://zakupki.gov.ru/epz/order/notice/ea20/view/common-info.html?regNumber=0873400003922000402</t>
  </si>
  <si>
    <t>1970515020222000454</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</si>
  <si>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</si>
  <si>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</si>
  <si>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https://zakupki.gov.ru/epz/order/notice/ea20/view/common-info.html?regNumber=0873400003922000410</t>
  </si>
  <si>
    <t>https://zakupki.gov.ru/epz/order/notice/ea20/view/common-info.html?regNumber=0873400003922000412</t>
  </si>
  <si>
    <t>https://zakupki.gov.ru/epz/order/notice/ea20/view/common-info.html?regNumber=0873400003922000415</t>
  </si>
  <si>
    <t>https://zakupki.gov.ru/epz/order/notice/ea20/view/common-info.html?regNumber=0873400003922000416</t>
  </si>
  <si>
    <t>капсулы, 300 мг №30 (пачка картонная)</t>
  </si>
  <si>
    <t>1970515020222000455</t>
  </si>
  <si>
    <t>1970515020222000445</t>
  </si>
  <si>
    <t>https://zakupki.gov.ru/epz/order/notice/ea20/view/common-info.html?regNumber=0873400003922000408</t>
  </si>
  <si>
    <t>1970515020222000456</t>
  </si>
  <si>
    <t>таблетки, покрытые пленочной оболочкой, 100 мг (флакон) 30 х 1 (пачка картонная)</t>
  </si>
  <si>
    <t>1970515020222000461</t>
  </si>
  <si>
    <t>0873400003922000412-0001</t>
  </si>
  <si>
    <t>1970515020222000451</t>
  </si>
  <si>
    <t>таблетки жевательные, 100 мг (флакон) 60 х 1 (пачка картонная)</t>
  </si>
  <si>
    <t>0873400003922000415-0001</t>
  </si>
  <si>
    <t>0873400003922000416-0001</t>
  </si>
  <si>
    <t>1970515020222000460</t>
  </si>
  <si>
    <t>таблетки, покрытые пленочной оболочкой, 
400 мг (банка) 30 х 1 (пачка картонная)</t>
  </si>
  <si>
    <t>1970515020222000458</t>
  </si>
  <si>
    <t xml:space="preserve">Невирпин® </t>
  </si>
  <si>
    <t>таблетки, покрытые пленочной оболочкой, 200 мг (контурная ячейковая упаковка) 10 х 6 (пачка картонная)</t>
  </si>
  <si>
    <t>0873400003922000429-0001</t>
  </si>
  <si>
    <t>0873400003922000430-0001</t>
  </si>
  <si>
    <t>https://zakupki.gov.ru/epz/order/notice/ea20/view/common-info.html?regNumber=0873400003922000429</t>
  </si>
  <si>
    <t>1970515020222000457</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</si>
  <si>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</si>
  <si>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</si>
  <si>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120;
2. 60.</t>
  </si>
  <si>
    <t>1. 4520,40; 
2. 2260,20.</t>
  </si>
  <si>
    <t>таблетки, покрытые пленочной оболочкой, 25 мг+ 300 мг+ 200 мг (флакон) 30 х 1 (пачка картонная)</t>
  </si>
  <si>
    <t>Апбрави</t>
  </si>
  <si>
    <t>таблетки, покрытые пленочной оболочкой, 200 мкг (блистер) 10 х 6</t>
  </si>
  <si>
    <t>раствор для подкожного введения,
40 мг/мл (флакон) 40 мг/1.0 мл х 12 (пачка картонная)</t>
  </si>
  <si>
    <t xml:space="preserve">                                      Количество поставляемого Товара</t>
  </si>
  <si>
    <t>Ленинградская область, Калининградская областть, Краснодарский край, Пермский край, Пермский край, Челябинская область, Чувашская Республика, Ханты-Мансийский а.о.</t>
  </si>
  <si>
    <t>Кемеровская область, Самарская область</t>
  </si>
  <si>
    <t>1970515020222000453 </t>
  </si>
  <si>
    <t>1970515020222000447</t>
  </si>
  <si>
    <t>1970515020222000448</t>
  </si>
  <si>
    <t>https://zakupki.gov.ru/epz/contract/contractCard/common-info.html?reestrNumber=1970515020222000447</t>
  </si>
  <si>
    <t>1970515020222000441</t>
  </si>
  <si>
    <t>https://zakupki.gov.ru/epz/contract/contractCard/common-info.html?reestrNumber=1970515020222000441</t>
  </si>
  <si>
    <t>https://zakupki.gov.ru/epz/contract/contractCard/common-info.html?reestrNumber=1970515020222000448</t>
  </si>
  <si>
    <t>1970515020222000450</t>
  </si>
  <si>
    <t>https://zakupki.gov.ru/epz/contract/contractCard/common-info.html?reestrNumber=1970515020222000450</t>
  </si>
  <si>
    <t>1970515020222000432</t>
  </si>
  <si>
    <t>1970515020222000462 </t>
  </si>
  <si>
    <t>1970515020222000463</t>
  </si>
  <si>
    <t>https://zakupki.gov.ru/epz/contract/contractCard/common-info.html?reestrNumber=1970515020222000463</t>
  </si>
  <si>
    <t>1970515020222000464</t>
  </si>
  <si>
    <t>https://zakupki.gov.ru/epz/contract/contractCard/common-info.html?reestrNumber=1970515020222000464</t>
  </si>
  <si>
    <t>исполнен 2021-2022 год</t>
  </si>
  <si>
    <t>0873400003922000434_358372</t>
  </si>
  <si>
    <t>0873400003922000437_358372</t>
  </si>
  <si>
    <t>https://zakupki.gov.ru/epz/order/notice/ea20/view/common-info.html?regNumber=0873400003922000434</t>
  </si>
  <si>
    <t>https://zakupki.gov.ru/epz/order/notice/ea20/view/common-info.html?regNumber=0873400003922000436</t>
  </si>
  <si>
    <t>https://zakupki.gov.ru/epz/order/notice/ea20/view/common-info.html?regNumber=0873400003922000437</t>
  </si>
  <si>
    <t>1970515020222000473</t>
  </si>
  <si>
    <t>1970515020222000470</t>
  </si>
  <si>
    <t>1970515020222000472</t>
  </si>
  <si>
    <t>капсулы, 25 мг (флакон) 60 х 1 (пачка картонная)</t>
  </si>
  <si>
    <t>Амурская область, Воронежская область, Владимирская область, Вологодская область, Республика Башкортостан, Свердловская область, г. Санкт-Петербург, Ханты-Мансийский а.о., Республика Крым, Московская область, Чеченская Республика, Республика Тыва, Ставропольский край, Республика Бурятия, Тамбовская область, Псковская область, Удмуртская Республика, Новосибирская область, г. Москва</t>
  </si>
  <si>
    <t>0873400003922000440_358372</t>
  </si>
  <si>
    <t>https://zakupki.gov.ru/epz/order/notice/ea20/view/common-info.html?regNumber=0873400003922000440</t>
  </si>
  <si>
    <t>https://zakupki.gov.ru/epz/order/notice/ea20/view/common-info.html?regNumber=0873400003922000441</t>
  </si>
  <si>
    <t>0873400003922000441_358372</t>
  </si>
  <si>
    <t>1970515020222000469</t>
  </si>
  <si>
    <t>1970515020222000468</t>
  </si>
  <si>
    <t>30 пунктов плана распределения</t>
  </si>
  <si>
    <t>порошок для приема внутрь, 125 мг (пакетик – саше) 500 мг х 30 (пачка картонная)</t>
  </si>
  <si>
    <t>Алтайский край, Иркутская область, Краснодарский край, Красноярский край, Новосибирская область, Омская область, Республика Дагестан, Республика Калмыкия, Республика Хакасия, Свердловская область, Томская область, Тюменская область, Хабаровский край, Чеченская Республика, Ненецкий а.о.</t>
  </si>
  <si>
    <t>https://zakupki.gov.ru/epz/order/notice/ea20/view/common-info.html?regNumber=0873400003922000443</t>
  </si>
  <si>
    <t>https://zakupki.gov.ru/epz/order/notice/ea20/view/common-info.html?regNumber=0873400003922000445</t>
  </si>
  <si>
    <t>https://zakupki.gov.ru/epz/order/notice/ea20/view/common-info.html?regNumber=0873400003922000448</t>
  </si>
  <si>
    <t>https://zakupki.gov.ru/epz/order/notice/ea20/view/common-info.html?regNumber=0873400003922000449</t>
  </si>
  <si>
    <t>0873400003922000443_358372</t>
  </si>
  <si>
    <t>0873400003922000448_358372</t>
  </si>
  <si>
    <t>0873400003922000445_358372</t>
  </si>
  <si>
    <t>0873400003922000449_358372</t>
  </si>
  <si>
    <t>1970515020222000471</t>
  </si>
  <si>
    <t>1970515020222000466</t>
  </si>
  <si>
    <t>1970515020222000465</t>
  </si>
  <si>
    <t>порошок для приема внутрь, 1000 мг (пакетик-саше) 4000 мг х 30 (пачка картонная)</t>
  </si>
  <si>
    <t>Краснодарский край, г. Москва, Оренбургская область, Республика Хакасия, Свердловская область</t>
  </si>
  <si>
    <t>Архангельская область, Брянская область, Владимирская область, Вологодская область, Воронежская область, Калининградская область, Московская область, Республика Карелия, Республика Коми, Смоленская область, Тульская область, г. Москва, г. Санкт-Петербург</t>
  </si>
  <si>
    <t>раствор для инфузий, 100 мг/мл (флакон) 50 мл х 1 (пачка картонная)</t>
  </si>
  <si>
    <t>Пермский край, Тамбовская область</t>
  </si>
  <si>
    <t>21 субъект</t>
  </si>
  <si>
    <t>1 этап исполнен</t>
  </si>
  <si>
    <t>К-02-Т/9</t>
  </si>
  <si>
    <t>1970515020222000467</t>
  </si>
  <si>
    <t> 1970515020222000100</t>
  </si>
  <si>
    <t>https://zakupki.gov.ru/epz/contract/search/results.html?morphology=on&amp;fz44=on&amp;contractStageList_0=on&amp;contractStageList_1=on&amp;contractStageList_2=on&amp;contractStageList_3=on&amp;contractStageList=0%2C1%2C2%2C3&amp;selectedContractDataChanges=ANY&amp;contractInputNameContractNumber=%D0%BA-02-%D1%82%2F2&amp;contractCurrencyID=-1&amp;budgetLevelsIdNameHidden=%7B%7D&amp;customerIdOrg=210295374%3A%D0%A4%D0%95%D0%94%D0%95%D0%A0%D0%90%D0%9B%D0%AC%D0%9D%D0%9E%D0%95+%D0%9A%D0%90%D0%97%D0%95%D0%9D%D0%9D%D0%9E%D0%95+%D0%A3%D0%A7%D0%A0%D0%95%D0%96%D0%94%D0%95%D0%9D%D0%98%D0%95+%26quot%3B%D0%A4%D0%95%D0%94%D0%95%D0%A0%D0%90%D0%9B%D0%AC%D0%9D%D0%AB%D0%99+%D0%A6%D0%95%D0%9D%D0%A2%D0%A0+%D0%9F%D0%9B%D0%90%D0%9D%D0%98%D0%A0%D0%9E%D0%92%D0%90%D0%9D%D0%98%D0%AF+%D0%98+%D0%9E%D0%A0%D0%93%D0%90%D0%9D%D0%98%D0%97%D0%90%D0%A6%D0%98%D0%98+%D0%9B%D0%95%D0%9A%D0%90%D0%A0%D0%A1%D0%A2%D0%92%D0%95%D0%9D%D0%9D%D0%9E%D0%93%D0%9E+%D0%9E%D0%91%D0%95%D0%A1%D0%9F%D0%95%D0%A7%D0%95%D0%9D%D0%98%D0%AF+%D0%93%D0%A0%D0%90%D0%96%D0%94%D0%90%D0%9D%26quot%3B+%D0%9C%D0%98%D0%9D%D0%98%D0%A1%D0%A2%D0%95%D0%A0%D0%A1%D0%A2%D0%92%D0%90+%D0%97%D0%94%D0%A0%D0%90%D0%92%D0%9E%D0%9E%D0%A5%D0%A0%D0%90%D0%9D%D0%95%D0%9D%D0%98%D0%AF+%D0%A0%D0%9E%D0%A1%D0%A1%D0%98%D0%99%D0%A1%D0%9A%D0%9E%D0%99+%D0%A4%D0%95%D0%94%D0%95%D0%A0%D0%90%D0%A6%D0%98%D0%98zZ08734000039zZ2275553zZzZ9705150202zZ&amp;countryRegIdNameHidden=%7B%7D&amp;sortBy=UPDATE_DATE&amp;pageNumber=1&amp;sortDirection=false&amp;recordsPerPage=_10&amp;showLotsInfoHidden=false</t>
  </si>
  <si>
    <t>1970515020222000125</t>
  </si>
  <si>
    <t>https://zakupki.gov.ru/epz/contract/contractCard/common-info.html?reestrNumber=1970515020222000125</t>
  </si>
  <si>
    <t>1970515020222000136</t>
  </si>
  <si>
    <t>https://zakupki.gov.ru/epz/contract/contractCard/common-info.html?reestrNumber=1970515020222000136</t>
  </si>
  <si>
    <t>1970515020222000126</t>
  </si>
  <si>
    <t>https://zakupki.gov.ru/epz/contract/contractCard/common-info.html?reestrNumber=1970515020222000126</t>
  </si>
  <si>
    <t>https://zakupki.gov.ru/epz/contract/contractCard/common-info.html?reestrNumber=1970515020222000467</t>
  </si>
  <si>
    <t>https://zakupki.gov.ru/epz/order/notice/ea20/view/common-info.html?regNumber=0873400003922000433</t>
  </si>
  <si>
    <t>https://zakupki.gov.ru/epz/order/notice/ea20/view/common-info.html?regNumber=0873400003922000435</t>
  </si>
  <si>
    <t>0873400003922000433_358372</t>
  </si>
  <si>
    <t>0873400003922000435_358372</t>
  </si>
  <si>
    <t>0873400003922000436_358372</t>
  </si>
  <si>
    <t>1.ТРАНСЛАРНА®;
2.ТРАНСЛАРНА®.</t>
  </si>
  <si>
    <t>1.порошок для приема внутрь, 250 мг (пакетик – саше) 1000 мг х 30 (пачка картонная);
2. порошок для приема внутрь, 250 мг (пакетик – саше) 1000 мг х 30 (пачка картонная).</t>
  </si>
  <si>
    <t>Омская область, Приморский край, Республика Бурятия, Республика Тыва, Республика Хакасия, Томская область, Хабаровский край</t>
  </si>
  <si>
    <t>1.ТРАНСЛАРНА®;
2. ТРАНСЛАРНА®.</t>
  </si>
  <si>
    <t>Астраханская область, Краснодарский край, Республика Дагестан, Республика Калмыкия, Республика Северная Осетия, Чеченская Ресмпублика</t>
  </si>
  <si>
    <t>https://zakupki.gov.ru/epz/order/notice/ea20/view/common-info.html?regNumber=0873400003922000438</t>
  </si>
  <si>
    <t>https://zakupki.gov.ru/epz/order/notice/ea20/view/common-info.html?regNumber=0873400003922000439</t>
  </si>
  <si>
    <t>0873400003922000438_358372</t>
  </si>
  <si>
    <t>0873400003922000439_358372</t>
  </si>
  <si>
    <t>Алтайский край, Иркутская область, Красноярский край, Тюменская область, Ханты-Мансийский а.о., Челябинская область, Ненецкий а.о.</t>
  </si>
  <si>
    <t>Новосибирская область, Оренбургская область, Республика Башкортостан, Саратовская областьЮ Свердловская областьЮ Удмуртская Республика, г. Байконур</t>
  </si>
  <si>
    <t>https://zakupki.gov.ru/epz/order/notice/ea20/view/common-info.html?regNumber=0873400003922000442</t>
  </si>
  <si>
    <t>0873400003922000442_358372</t>
  </si>
  <si>
    <t>Архангельская область, Вологодская область, Калининградская область, Ленинградская область, Нижегородская область, Пермский край, Псковская область, Чувашская Республика, г. Санкт-Петербург</t>
  </si>
  <si>
    <t>https://zakupki.gov.ru/epz/order/notice/ea20/view/common-info.html?regNumber=0873400003922000444</t>
  </si>
  <si>
    <t>0873400003922000444_358372</t>
  </si>
  <si>
    <t>Калужская область, Липецкая область, Московская область, Смоленская область, Ярославская область, г. Москва</t>
  </si>
  <si>
    <t>https://zakupki.gov.ru/epz/order/notice/ea20/view/common-info.html?regNumber=0873400003922000446</t>
  </si>
  <si>
    <t>https://zakupki.gov.ru/epz/order/notice/ea20/view/common-info.html?regNumber=0873400003922000447</t>
  </si>
  <si>
    <t>0873400003922000446_358372</t>
  </si>
  <si>
    <t>0873400003922000447_358372</t>
  </si>
  <si>
    <t>1.порошок для приема внутрь, 125 мг (пакетик – саше) 500 мг х 30 (пачка картонная);
2. порошок для приема внутрь, 125 мг (пакетик – саше) 500 мг х 30 (пачка картонная).</t>
  </si>
  <si>
    <t>Белгородская область, Брянская область, Вологодская область, Воронежская область, Калининградская область, Калужская область, Костромская область, Курская область, Московская область, Нижегородская область, Оренбургская область, Пермский край, Псковская область, Республика Башкортостан, Республика Татарстан, Рязанская область, Саратовская область, Смоленская область, Удмартская Республика, Ульяновская область, Чувашская область, Ярославская область, г. Москва, г. Санкт-Петербург</t>
  </si>
  <si>
    <t>Белгородская область, Брянская область, Воронежская область, Ивановская область, Костромская область, Курская область, Пензенская облапсть, Республика Татарстан, Рязанская область, Ульяновская область</t>
  </si>
  <si>
    <t>https://zakupki.gov.ru/epz/order/notice/ea20/view/common-info.html?regNumber=0873400003922000450</t>
  </si>
  <si>
    <t>https://zakupki.gov.ru/epz/order/notice/ea20/view/common-info.html?regNumber=0873400003922000452</t>
  </si>
  <si>
    <t>https://zakupki.gov.ru/epz/order/notice/ea20/view/common-info.html?regNumber=0873400003922000453</t>
  </si>
  <si>
    <t>https://zakupki.gov.ru/epz/order/notice/ea20/view/common-info.html?regNumber=0873400003922000454</t>
  </si>
  <si>
    <t>0873400003922000452_358372</t>
  </si>
  <si>
    <t>0873400003922000454_358372</t>
  </si>
  <si>
    <t>раствор для подкожного введения, 150 мг/мл (флакон) 1 мл х 1 (пачка картонная)</t>
  </si>
  <si>
    <t>Белгородская область, Красноярский край, Кемеровская область, Московская область, Приморский край, Ростовская область, Смоленская область, Тульская область, Ханты-Мансийский а.о.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</si>
  <si>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</si>
  <si>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https://zakupki.gov.ru/epz/order/notice/ea20/view/common-info.html?regNumber=0873400003922000460</t>
  </si>
  <si>
    <t>0873400003922000460_358372</t>
  </si>
  <si>
    <t>таблетки диспергируемые, 2 мг (блистер) 10 х 3 (пачка картонная)</t>
  </si>
  <si>
    <t>0873400003922000500 </t>
  </si>
  <si>
    <t>Нусинерсен, 
раствор для интратекального введения, 2,4 мг/мл</t>
  </si>
  <si>
    <t>0873400003922000499</t>
  </si>
  <si>
    <t>0873400003922000498 </t>
  </si>
  <si>
    <t>0873400003922000497</t>
  </si>
  <si>
    <t>Ремдесивир, лиофилизат для
приготовления концентрата для приготовления раствора для инфузий, 100 мг</t>
  </si>
  <si>
    <t>НДС</t>
  </si>
  <si>
    <t>Цена за ед. без НДС</t>
  </si>
  <si>
    <t>Цена за единицу по ГРПОЦ</t>
  </si>
  <si>
    <t>Цена за упаковку ГРПОЦ</t>
  </si>
  <si>
    <t>Цена за ед без НДС</t>
  </si>
  <si>
    <t>цена за упаковку без НДС</t>
  </si>
  <si>
    <t>Цена за упаковку по ГК</t>
  </si>
  <si>
    <t>1970515020222000479</t>
  </si>
  <si>
    <t>1970515020222000480</t>
  </si>
  <si>
    <t>1970515020222000485</t>
  </si>
  <si>
    <t>1970515020222000475</t>
  </si>
  <si>
    <t>1970515020222000484</t>
  </si>
  <si>
    <t>1970515020222000477</t>
  </si>
  <si>
    <t>1970515020222000474</t>
  </si>
  <si>
    <t>1970515020222000481</t>
  </si>
  <si>
    <t>1970515020222000478</t>
  </si>
  <si>
    <t>1970515020222000482</t>
  </si>
  <si>
    <t>1970515020222000476</t>
  </si>
  <si>
    <t>1970515020222000483</t>
  </si>
  <si>
    <t>0873400003922000450_358372</t>
  </si>
  <si>
    <t>[порошок для приготовления раствора для приема внутрь 0.75 мг/мл (флакон) 2 г х 1 + адаптер х 1 + шприц 6 мл х 2 + шприц 12 мл х 2] х 1 (пачка картонная)</t>
  </si>
  <si>
    <t>0873400003922000453_358372</t>
  </si>
  <si>
    <t>https://zakupki.gov.ru/epz/order/notice/ea20/view/common-info.html?regNumber=0873400003922000455</t>
  </si>
  <si>
    <t>0873400003922000455_358372</t>
  </si>
  <si>
    <t>https://zakupki.gov.ru/epz/order/notice/ea20/view/common-info.html?regNumber=0873400003922000459</t>
  </si>
  <si>
    <t>https://zakupki.gov.ru/epz/order/notice/ea20/view/common-info.html?regNumber=0873400003922000461</t>
  </si>
  <si>
    <t>https://zakupki.gov.ru/epz/order/notice/ea20/view/common-info.html?regNumber=0873400003922000462</t>
  </si>
  <si>
    <t>https://zakupki.gov.ru/epz/order/notice/ea20/view/common-info.html?regNumber=0873400003922000463</t>
  </si>
  <si>
    <t>0873400003922000459_358372</t>
  </si>
  <si>
    <t>0873400003922000461_358372</t>
  </si>
  <si>
    <t>0873400003922000462_358372</t>
  </si>
  <si>
    <t>0873400003922000463_358372</t>
  </si>
  <si>
    <t>u</t>
  </si>
  <si>
    <t>0873400003922000467_358372</t>
  </si>
  <si>
    <t>0873400003922000469_358372</t>
  </si>
  <si>
    <t>0873400003922000471_358372</t>
  </si>
  <si>
    <t>0873400003922000474_358372</t>
  </si>
  <si>
    <t>0873400003922000475_358372</t>
  </si>
  <si>
    <t>1. Стрензик®;
2. Стрензик®.</t>
  </si>
  <si>
    <t>1.раствор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</si>
  <si>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https://zakupki.gov.ru/epz/order/notice/ea20/view/common-info.html?regNumber=0873400003922000467</t>
  </si>
  <si>
    <t>https://zakupki.gov.ru/epz/order/notice/ea20/view/common-info.html?regNumber=0873400003922000469</t>
  </si>
  <si>
    <t>https://zakupki.gov.ru/epz/order/notice/ea20/view/common-info.html?regNumber=0873400003922000471</t>
  </si>
  <si>
    <t>1.Оркамби®;
2.Оркамби®.</t>
  </si>
  <si>
    <t>1.гранулы, 125 мг+100 мг (саше) 331.1 мг х 56 (пачка картонная);
2.гранулы, 125 мг+100 мг (саше) 331.1 мг х 56 (пачка картонная).</t>
  </si>
  <si>
    <t>1.гранулы, 188 мг+150 мг (саше) 497.4 мг х 56 (пачка картонная);
2.гранулы, 188 мг+150 мг (саше) 497.4 мг х 56 (пачка картонная).</t>
  </si>
  <si>
    <t xml:space="preserve">Владимирская область, Волгоградская область, Кемеровская область, Кировская область, Курская область, Краснодарский край, Красноярский край, Московская область, Мурманская область, Республика Татарстан, Ростовская область, Ставропольский край, Тюменская область, ХМАО, г. Москва, г. Севастополь
</t>
  </si>
  <si>
    <t>Алтайский край, Красноярский край, Свердловская область, Чеклябинская область</t>
  </si>
  <si>
    <t>Иркутская область, Курская область, Московская область, ХМАО, г. Москва</t>
  </si>
  <si>
    <t>https://zakupki.gov.ru/epz/order/notice/ea20/view/common-info.html?regNumber=0873400003922000474</t>
  </si>
  <si>
    <t>https://zakupki.gov.ru/epz/order/notice/ea20/view/common-info.html?regNumber=0873400003922000475</t>
  </si>
  <si>
    <t>https://zakupki.gov.ru/epz/order/notice/ea20/view/common-info.html?regNumber=0873400003922000478</t>
  </si>
  <si>
    <t>1.Стрензик®;
2.Стрензик®.</t>
  </si>
  <si>
    <t>Пермский край, Чувашская Республика, г. Санкт-Петербург</t>
  </si>
  <si>
    <t>1.раствор для подкожного введения,
40 мг/мл (флакон) 0.7 мл х 12 (пачка картонная);
2. раствор для подкожного введения,
40 мг/мл (флакон) 0.7 мл х 12 (пачка картонная).</t>
  </si>
  <si>
    <t>Пермский край, Республика Башкортостан, Удмартская Республика</t>
  </si>
  <si>
    <t>0873400003922000476</t>
  </si>
  <si>
    <t>0873400003922000476_358372</t>
  </si>
  <si>
    <t>1. лиофилизат для приготовления концентрата для приготовления раствора для инфузий, 50 мг (флакон) х 1 (пачка картонная);
2. лиофилизат для приготовления концентрата для приготовления раствора для инфузий, 50 мг (флакон) х 1 (пачка картонная).</t>
  </si>
  <si>
    <t>Владимирская область, Волгоградская область, Калининградская область, Краснодарский край, Оренбургская область, Самарская область, Сахалинская область, Свердловск5ая область, Смоленская область, Удмуртская Республика, г. Москва, г. Санкт-Петербург</t>
  </si>
  <si>
    <t>0873400003922000478</t>
  </si>
  <si>
    <t>0873400003922000478-0001</t>
  </si>
  <si>
    <t xml:space="preserve">Этравирин, таблетки, 100 мг </t>
  </si>
  <si>
    <t>0873400003922000464-0001</t>
  </si>
  <si>
    <t>ООО "НПО Петровакс Фарм"</t>
  </si>
  <si>
    <t>Превенар® 13 (вакцина пневмококковая полисахаридная конъюгированная адсорбированная, тринадцативалентная)</t>
  </si>
  <si>
    <t>0873400003922000465-0001</t>
  </si>
  <si>
    <t>0873400003922000466_358372</t>
  </si>
  <si>
    <t xml:space="preserve">1.Канума®;
2. Канума®.
</t>
  </si>
  <si>
    <t xml:space="preserve">1.концентрат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t>
  </si>
  <si>
    <t>[суспензия для внутримышечного введения 0.5 мл/доза (шприц) 0.5 мл х 1 + (игла) х 1 ] х 1 (пачка картонная)</t>
  </si>
  <si>
    <t xml:space="preserve">Италия
Германия
</t>
  </si>
  <si>
    <t>Владимировская область,
Московская область,
Тульская область,
Ярославская область,
г. Москва</t>
  </si>
  <si>
    <t>0873400003922000468_358372</t>
  </si>
  <si>
    <t>Волгоградская область, Вологодская область, Калининградская область, Краснодарский край, Ленинградская область, Омская область, Оренбургская область, Северная Осетия, Самарская облать, Свердловская область, Чувашская Республика, г. Санкт-Петербург</t>
  </si>
  <si>
    <t>0873400003922000472_358372</t>
  </si>
  <si>
    <t>таблетки, покрытые пленочной оболочкой 125 мг+200 мг, (блистер) 4 х 28 (коробка картонная)</t>
  </si>
  <si>
    <t>Алтайский край, Забайкальский край, Иркутская область, Кузбасс, Красноярский край, Новосибирская область, Омская область, Приморский край, Республика Бурятия, Республика Хакасия, Сахалинская область, Свердловская область, Томская область, Тюменьская область, Хабаровский край, ХМАО-Югры, Челябинская область, ЯНАО</t>
  </si>
  <si>
    <t xml:space="preserve">01.11.2022
</t>
  </si>
  <si>
    <t>0873400003922000473_358372</t>
  </si>
  <si>
    <t xml:space="preserve">Архангельская область, Владимирская область, Воронежская область, Ивановская область, Калининградская область, Калужская область, Костромская область, Курская область, Ленинградская область, Липецкая область, Московская область, Мурманская область, Орловская область, Республика Карелия, Республика Коми, Рязанская область, Смоленская область, Тамбовская область, Тверская область, Тульская область, Ярославская область, г. Москва, г. Санкт-Петербург </t>
  </si>
  <si>
    <t>0873400003922000470_358372</t>
  </si>
  <si>
    <t>Амурская область, Астраханская область, Белгородская область, Владимирская область, Волгоградская область, Калининградская область, Камчатский край, Кузбасс, Краснодарский край, Красноярский край, Курская область, Ленинградская область, Московская область, Мурманская область, Нижегородская область, Новосибирская область, Оренбургская область, Приморский край, Республика Адыгея, Республика Башкортостан,  Самарская область, Томская область, Ульяновская область, ХМАО, Чувашская Республика, г. Москва</t>
  </si>
  <si>
    <t>0873400003922000505</t>
  </si>
  <si>
    <t xml:space="preserve">исполнен </t>
  </si>
  <si>
    <t xml:space="preserve"> исполнен</t>
  </si>
  <si>
    <t>I этап исполнен</t>
  </si>
  <si>
    <t>0873400003922000477</t>
  </si>
  <si>
    <t>0873400003922000479</t>
  </si>
  <si>
    <t>Ивакафтор + Лумакафтор, таблетки, покрытые пленочной оболочкой, 125 мг + 200 мг</t>
  </si>
  <si>
    <t>073400003922000477_358372</t>
  </si>
  <si>
    <t>0873400003922000479_358372</t>
  </si>
  <si>
    <t>Цена за упаковку по ГРПОЦ без НДС</t>
  </si>
  <si>
    <t>1970515020222000517</t>
  </si>
  <si>
    <t>https://zakupki.gov.ru/epz/contract/contractCard/common-info.html?reestrNumber=1970515020222000517</t>
  </si>
  <si>
    <t>0873400003922000500_358372</t>
  </si>
  <si>
    <t>раствор для интратекального введения, 2.4 мг/мл (флакон) 5 мл х 1 (пачка картонная)</t>
  </si>
  <si>
    <t>Белгородская область
Брянская область
Республика Дагестан
Республика Крым
Ростовская область
г. Севастопаль</t>
  </si>
  <si>
    <t>1970515020222000512</t>
  </si>
  <si>
    <t>https://zakupki.gov.ru/epz/contract/contractCard/common-info.html?reestrNumber=1970515020222000512</t>
  </si>
  <si>
    <t>0873400003922000498_358372</t>
  </si>
  <si>
    <t>Пензенская область
Республика Башкортостан
Республика Мордовия
Самарская область
Саратовская область
Свердловская область
Удмуртская Республика Ульяновская область</t>
  </si>
  <si>
    <t>1970515020222000516</t>
  </si>
  <si>
    <t>https://zakupki.gov.ru/epz/contract/contractCard/common-info.html?reestrNumber=1970515020222000516</t>
  </si>
  <si>
    <t>0873400003922000499_358372</t>
  </si>
  <si>
    <t>Амурской области
Забайкальского края
Иркутская область
Кузбасс
Республика Бурятия
Республика Тыва
Тюменская область</t>
  </si>
  <si>
    <t>1970515020222000513</t>
  </si>
  <si>
    <t>https://zakupki.gov.ru/epz/contract/contractCard/common-info.html?reestrNumber=1970515020222000513</t>
  </si>
  <si>
    <t>0873400003922000497_358372</t>
  </si>
  <si>
    <t>Архангельская область
Вологодская область
Калужская область
Московвсская область
Псковская область
Республика Карелия
Тамбовская область
Тверская область
г. Москва
Санкт Петербург</t>
  </si>
  <si>
    <t>1970515020222000510</t>
  </si>
  <si>
    <t>https://zakupki.gov.ru/epz/contract/contractCard/common-info.html?reestrNumber=1970515020222000510</t>
  </si>
  <si>
    <t>раствора для инфузий,
1 мг/мл (флакон) 5.0 мл х 1 (пачка картонная)</t>
  </si>
  <si>
    <t>20 субъектов</t>
  </si>
  <si>
    <t>1970515020222000511</t>
  </si>
  <si>
    <t>https://zakupki.gov.ru/epz/contract/contractCard/common-info.html?reestrNumber=1970515020222000511</t>
  </si>
  <si>
    <t>1970515020222000489</t>
  </si>
  <si>
    <t>https://zakupki.gov.ru/epz/contract/contractCard/common-info.html?reestrNumber=1970515020222000489</t>
  </si>
  <si>
    <t>0873400003922000510</t>
  </si>
  <si>
    <t>0873400003922000511</t>
  </si>
  <si>
    <t>0873400003922000512</t>
  </si>
  <si>
    <t>0873400003922000513</t>
  </si>
  <si>
    <t>0873400003922000514</t>
  </si>
  <si>
    <t>0873400003922000515</t>
  </si>
  <si>
    <t>0873400003922000516</t>
  </si>
  <si>
    <t>0873400003922000517</t>
  </si>
  <si>
    <t>0873400003922000518</t>
  </si>
  <si>
    <t>0873400003922000519</t>
  </si>
  <si>
    <t>0873400003922000520</t>
  </si>
  <si>
    <t>0873400003922000521</t>
  </si>
  <si>
    <t>0873400003922000522</t>
  </si>
  <si>
    <t>0873400003922000526</t>
  </si>
  <si>
    <t>0873400003922000527</t>
  </si>
  <si>
    <t>0873400003922000528</t>
  </si>
  <si>
    <t>0873400003922000529</t>
  </si>
  <si>
    <t>Ивакафтор + Лумакафтор, таблетки, покрытые пленочной оболочкой, 125 мг + 100 мг</t>
  </si>
  <si>
    <t>Иммуноглобулин человека нормальный, раствор для инфузий 100 мг/мл и/или раствор для внутривенных и подкожных инфузий
10 %</t>
  </si>
  <si>
    <t>Асфотаза альфа, раствор для подкожного введения, 
100 мг/мл</t>
  </si>
  <si>
    <t>Эверолимус, таблетки диспергируемые, 5 мг</t>
  </si>
  <si>
    <t>Канакинумаб, лиофилизат для приготовления раствора для подкожного введения, 150 мг
и/или раствор для подкожного введения, 150 мг/мл</t>
  </si>
  <si>
    <t>Ивакафтор + Лумакафтор, гранулы, 125 мг + 100 мг</t>
  </si>
  <si>
    <t>1970515020222000523</t>
  </si>
  <si>
    <t>https://zakupki.gov.ru/epz/contract/contractCard/common-info.html?reestrNumber=1970515020222000523</t>
  </si>
  <si>
    <t>0873400003922000505_358372</t>
  </si>
  <si>
    <t>1.РЕМДЕСИВИР
2.Ремдеформ</t>
  </si>
  <si>
    <t>1.лиофилизат для приготовления концентрата для приготовления раствора для инфузий, 100 мг (флакон) х 1 (пачка картонная)
2.лиофилизат для приготовления концентрата для приготовления раствора для инфузий, 100 мг (флакон) х 1 (пачка картонная)</t>
  </si>
  <si>
    <t>https://zakupki.gov.ru/epz/contract/contractCard/common-info.html?reestrNumber=1970515020222000523&amp;contractInfoId=75453053</t>
  </si>
  <si>
    <t>0873400003922000510_358372</t>
  </si>
  <si>
    <t>таблетки, покрытые пленочной оболочкой, 125 мг+100 мг (блистер) 4 х 28 (коробка картонная</t>
  </si>
  <si>
    <t>Ивановская область, Калужская область, Московская область, Оренбургская область, Ростовская область, Смоленская область, Томская область, г. Москва</t>
  </si>
  <si>
    <t>0873400003922000511_358372</t>
  </si>
  <si>
    <t>АО «Санофи Россия»</t>
  </si>
  <si>
    <t>таблетки, покрытые пленочной оболочкой,
125 мг+200 мг (блистер) 4 х 28 (коробка картонная)</t>
  </si>
  <si>
    <t>Волгоградская область, Нижегородская область, Республика Адыгея, Ставропольский край, Тамбовская область, Томская область, Тюменская область, г. Москва</t>
  </si>
  <si>
    <t>0873400003922000512_358372</t>
  </si>
  <si>
    <t>раствор для инфузий, 100мг/мл (флакон) 50 мл х 1 (пачка картонная</t>
  </si>
  <si>
    <t>Орловская область, Тамбовская область, Тульская область</t>
  </si>
  <si>
    <t>0873400003922000513_358372</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</si>
  <si>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</si>
  <si>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не ЖНВЛП</t>
  </si>
  <si>
    <t>Удмуртская Республика</t>
  </si>
  <si>
    <t>0873400003922000514_358372</t>
  </si>
  <si>
    <t xml:space="preserve">капсулы,
25 мг (флакон) 60 х 1
(пачка картонная)
</t>
  </si>
  <si>
    <t>Ивановская область, Калужская область, Смоленская область, г. Москва, Пермский край</t>
  </si>
  <si>
    <t>0873400003922000515_358372</t>
  </si>
  <si>
    <t>капсулы,
10 мг (флакон) 60 х 1
(пачка картонная)</t>
  </si>
  <si>
    <t>Алтайский край, Забайкальский край, Калининградская область, Калужская область, Краснодарский край, Красноярский край, Нижегородская область, Самарская область, Свердловская область, Тульская область, Челябинская область, г. Москва</t>
  </si>
  <si>
    <t>0873400003922000516_358372</t>
  </si>
  <si>
    <t>Челябинская область, Ханты-Мансийский а.о., Приморский край</t>
  </si>
  <si>
    <t>1970515020222000537</t>
  </si>
  <si>
    <t>https://zakupki.gov.ru/epz/order/notice/ea20/view/common-info.html?regNumber=0873400003922000517</t>
  </si>
  <si>
    <t>0873400003922000517_358372</t>
  </si>
  <si>
    <t>1.Канума®;
2.Канума®.</t>
  </si>
  <si>
    <t>1.концентрат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</si>
  <si>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Волгоградская область, Вологодская область, Московская область.</t>
  </si>
  <si>
    <t>1970515020222000542</t>
  </si>
  <si>
    <t>https://zakupki.gov.ru/epz/order/notice/ea20/view/common-info.html?regNumber=0873400003922000518</t>
  </si>
  <si>
    <t>0873400003922000518_358372</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</si>
  <si>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</si>
  <si>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Республика Саха (Якутия)</t>
  </si>
  <si>
    <t>1970515020222000538</t>
  </si>
  <si>
    <t>https://zakupki.gov.ru/epz/order/notice/ea20/view/common-info.html?regNumber=0873400003922000519</t>
  </si>
  <si>
    <t>0873400003922000519_358372</t>
  </si>
  <si>
    <t>1. ТРАНСЛАРНА®;
2. ТРАНСЛАРНА®.</t>
  </si>
  <si>
    <t>1. порошок для приема внутрь, 250 мг (пакетик – саше) 1000 мг х 30 (пачка картонная);
2. порошок для приема внутрь, 250 мг (пакетик – саше) 1000 мг х 30 (пачка картонная).</t>
  </si>
  <si>
    <t>Архангельская область, Воронежская область, Ленинградская область, Нижегородская область, Республика Северная Осетия, Томская область, Ульяновская область, Фрославская область, г. Москва</t>
  </si>
  <si>
    <t>1970515020222000540</t>
  </si>
  <si>
    <t>https://zakupki.gov.ru/epz/order/notice/ea20/view/common-info.html?regNumber=0873400003922000520</t>
  </si>
  <si>
    <t>0873400003922000520_358372</t>
  </si>
  <si>
    <t>1. порошок для приема внутрь, 125 мг (пакетик-саше) 500 мг х 30 (пачка картонная);
2. порошок для приема внутрь, 125 мг (пакетик-саше) 500 мг х 30 (пачка картонная).</t>
  </si>
  <si>
    <t>Иркутская область, Ленинградская область, Московская область, Нижегородская область, Рязанская область, Смоленская область, Тюменская область, Ульяновская область, Ямало-Ненецкий а.о., Ярославская область, г. Москва</t>
  </si>
  <si>
    <t>1970515020222000539</t>
  </si>
  <si>
    <t>https://zakupki.gov.ru/epz/order/notice/ea20/view/common-info.html?regNumber=0873400003922000521</t>
  </si>
  <si>
    <t>0873400003922000521_358372</t>
  </si>
  <si>
    <t>1970515020222000536</t>
  </si>
  <si>
    <t>https://zakupki.gov.ru/epz/order/notice/ea20/view/common-info.html?regNumber=0873400003922000522</t>
  </si>
  <si>
    <t>0873400003922000522_358372</t>
  </si>
  <si>
    <t>таблетки диспергируемые, 5 мг (блистер) 10 х 3 (пачка картонная)</t>
  </si>
  <si>
    <t>Тюменская область, г. Скнкт-Петербург</t>
  </si>
  <si>
    <t>1970515020222000541</t>
  </si>
  <si>
    <t>https://zakupki.gov.ru/epz/order/notice/ea20/view/common-info.html?regNumber=0873400003922000526</t>
  </si>
  <si>
    <t>0873400003922000526_358372</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</si>
  <si>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</si>
  <si>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Калининградская область, Удмуртская Республика, Ханты-Мансийский а.о., Челябинская область</t>
  </si>
  <si>
    <t>1970515020222000543</t>
  </si>
  <si>
    <t>https://zakupki.gov.ru/epz/order/notice/ea20/view/common-info.html?regNumber=0873400003922000527</t>
  </si>
  <si>
    <t>0873400003922000527_358372</t>
  </si>
  <si>
    <t>Алтайский край, Краснодарский край, Ростовская область, Смоленская область, Тамбовская область, Тюменская область, Челябинская область, Ханты-Мансийский а.о.</t>
  </si>
  <si>
    <t>1970515020222000544</t>
  </si>
  <si>
    <t>https://zakupki.gov.ru/epz/order/notice/ea20/view/common-info.html?regNumber=0873400003922000528</t>
  </si>
  <si>
    <t>0873400003922000528_358372</t>
  </si>
  <si>
    <t>1. Оркамби®;
2. Оркамби®.</t>
  </si>
  <si>
    <t>1. гранулы, 125 мг+100 мг (саше) 331.1 мг х 56 (пачка картонная);
2. гранулы, 125 мг+100 мг (саше) 331.1 мг х 56 (пачка картонная).</t>
  </si>
  <si>
    <t>Иркутская область, Московская область, Приморский край, Удмуртская Республика</t>
  </si>
  <si>
    <t>0873400003922000530</t>
  </si>
  <si>
    <t>https://zakupki.gov.ru/epz/order/notice/ea20/view/common-info.html?regNumber=0873400003922000530</t>
  </si>
  <si>
    <t>0873400003922000530_358372</t>
  </si>
  <si>
    <t>Ивакафтор + Лумакафтор, гранулы, 188 мг + 150 мг</t>
  </si>
  <si>
    <t>1. гранулы, 188 мг+150 мг (саше) 497.4 мг х 56 (пачка картонная);
2. гранулы, 188 мг+150 мг (саше) 497.4 мг х 56 (пачка картонная).</t>
  </si>
  <si>
    <t>Оренбургская область, Ставропольский край, Приморский край</t>
  </si>
  <si>
    <t>0873400003922000531</t>
  </si>
  <si>
    <t>https://zakupki.gov.ru/epz/order/notice/ea20/view/common-info.html?regNumber=0873400003922000531</t>
  </si>
  <si>
    <t>0873400003922000531_358372</t>
  </si>
  <si>
    <t>Рисдиплам, порошок для приготовления раствора для приема внутрь 0,75 мг/мл, 2 г</t>
  </si>
  <si>
    <t>Белгородская область, Воронежская область, Иркутская область, Краснодарский край, Республика Крым, Нижегородская область, Рязанская область, Сахалинская область, Свердловская область, Республика Татарстан, Томская область, Тульская область, Чеченская Республика, Ярославская область</t>
  </si>
  <si>
    <t>0873400003922000533</t>
  </si>
  <si>
    <t>0873400003922000534</t>
  </si>
  <si>
    <t>0873400003922000535</t>
  </si>
  <si>
    <t>0873400003922000536</t>
  </si>
  <si>
    <t>0873400003922000536_358372</t>
  </si>
  <si>
    <t>Селексипаг, таблетки, покрытые пленочной
оболочкой, 200 мкг</t>
  </si>
  <si>
    <t>Селексипаг</t>
  </si>
  <si>
    <t>Кемеровская область</t>
  </si>
  <si>
    <t>0873400003922000537</t>
  </si>
  <si>
    <t>п. 9 ч. 1 ст. 93 Федерального закона № 44-ФЗ, распоряжения Правительства Российской Федерации от 15.09.2022 № 2635-р</t>
  </si>
  <si>
    <t>2635-р</t>
  </si>
  <si>
    <t>К-02-Т/16</t>
  </si>
  <si>
    <t>Тиксагевимаб+Цилгавимаб</t>
  </si>
  <si>
    <t>раствор для инъекций 150 мг + 150 мг (1 флакон + 1 флакон) х 1 (пачка картонная)</t>
  </si>
  <si>
    <t>Республика Корея</t>
  </si>
  <si>
    <t xml:space="preserve">                           Количество     поставляемого     Товара</t>
  </si>
  <si>
    <t>https://zakupki.gov.ru/epz/order/notice/ea20/view/common-info.html?regNumber=0873400003922000534</t>
  </si>
  <si>
    <t>https://zakupki.gov.ru/epz/order/notice/ea20/view/common-info.html?regNumber=0873400003922000535</t>
  </si>
  <si>
    <t>https://zakupki.gov.ru/epz/order/notice/ea20/view/common-info.html?regNumber=0873400003922000536</t>
  </si>
  <si>
    <t>https://zakupki.gov.ru/epz/order/notice/ea20/view/common-info.html?regNumber=0873400003922000537</t>
  </si>
  <si>
    <t>0873400003922000534_358372</t>
  </si>
  <si>
    <t>0873400003922000535_358372</t>
  </si>
  <si>
    <t>0873400003922000537_358372</t>
  </si>
  <si>
    <t>Архангельская область, Ленинградская область, Московскаяобласть, Псковская область, Республика Башкортостан, Республика Карелия, Республипетербургка Мордовия, Республика Татарстан, Тамбовская область, г. Санкт-Петербург</t>
  </si>
  <si>
    <t>Алтайский край, Амурская область, Иркутская область, Кемеровская область-Кузбасс, Красноярский край, Нижегородская область, Тюменская область, Удмуртская Республика, Хабаровский край, Ханты-Мансийский а.о., Челябинская область, Чукотский а.о.</t>
  </si>
  <si>
    <t>Белгородская область, Владимирская область, Волгоградская область, Краснодарский край, Ростовская область, Смоленская область, г. Москва</t>
  </si>
  <si>
    <t>п.2 ч.1 ст. 93
распоряжение от 24.10.2022 № 3143-р</t>
  </si>
  <si>
    <t>3143-р</t>
  </si>
  <si>
    <t>К-02-Т/17</t>
  </si>
  <si>
    <t xml:space="preserve">таблетки, покрытые пленочной оболочкой, 
50 мг + 25 мг + 200 мг (флакон) 30 х 1 (пачка картонная) </t>
  </si>
  <si>
    <t>0873400003922000540</t>
  </si>
  <si>
    <t>https://zakupki.gov.ru/epz/order/notice/ea20/view/common-info.html?regNumber=0873400003922000540</t>
  </si>
  <si>
    <t>0873400003922000540_358372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</si>
</sst>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
    <numFmt numFmtId="167" formatCode="#,##0.0000"/>
  </numFmts>
  <fonts count="12" x14ac:knownFonts="1">
    <font>
      <sz val="11"/>
      <color theme="1"/>
      <name val="Calibri"/>
      <family val="2"/>
      <scheme val="minor"/>
    </font>
    <font>
      <sz val="11"/>
      <color theme="1"/>
      <name val="Times New Roman"/>
      <family val="1"/>
      <charset val="204"/>
    </font>
    <font>
      <sz val="12"/>
      <color theme="1"/>
      <name val="Times New Roman"/>
      <family val="1"/>
      <charset val="204"/>
    </font>
    <font>
      <sz val="12"/>
      <name val="Times New Roman"/>
      <family val="1"/>
      <charset val="204"/>
    </font>
    <font>
      <u/>
      <sz val="11"/>
      <color theme="10"/>
      <name val="Calibri"/>
      <family val="2"/>
      <scheme val="minor"/>
    </font>
    <font>
      <sz val="10"/>
      <name val="Calibri"/>
      <family val="2"/>
      <charset val="204"/>
    </font>
    <font>
      <u/>
      <sz val="12"/>
      <color theme="10"/>
      <name val="Times New Roman"/>
      <family val="1"/>
      <charset val="204"/>
    </font>
    <font>
      <sz val="10"/>
      <color theme="1"/>
      <name val="Times New Roman"/>
      <family val="1"/>
      <charset val="204"/>
    </font>
    <font>
      <sz val="11"/>
      <color rgb="FF000000"/>
      <name val="Arial"/>
      <family val="2"/>
      <charset val="204"/>
    </font>
    <font>
      <sz val="12"/>
      <color rgb="FF000000"/>
      <name val="Times New Roman"/>
      <family val="1"/>
      <charset val="204"/>
    </font>
    <font>
      <sz val="12"/>
      <color theme="1"/>
      <name val="Calibri"/>
      <family val="2"/>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A5A5A5"/>
      </left>
      <right style="thin">
        <color rgb="FFA5A5A5"/>
      </right>
      <top style="thin">
        <color rgb="FFA5A5A5"/>
      </top>
      <bottom style="thin">
        <color rgb="FFA5A5A5"/>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4" fillId="0" borderId="0" applyNumberFormat="0" applyFill="0" applyBorder="0" applyAlignment="0" applyProtection="0"/>
    <xf numFmtId="0" fontId="5" fillId="0" borderId="6" applyNumberFormat="0" applyProtection="0">
      <alignment horizontal="left" vertical="top"/>
    </xf>
  </cellStyleXfs>
  <cellXfs count="165">
    <xf numFmtId="0" fontId="0" fillId="0" borderId="0" xfId="0"/>
    <xf numFmtId="0" fontId="0" fillId="2" borderId="0" xfId="0" applyFill="1"/>
    <xf numFmtId="4" fontId="3" fillId="2" borderId="1" xfId="0" applyNumberFormat="1" applyFont="1" applyFill="1" applyBorder="1" applyAlignment="1">
      <alignment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3"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4" fillId="2" borderId="1" xfId="1" applyFill="1" applyBorder="1" applyAlignment="1">
      <alignment horizontal="center" vertical="center" wrapText="1"/>
    </xf>
    <xf numFmtId="4" fontId="2" fillId="2" borderId="1" xfId="0" applyNumberFormat="1" applyFont="1" applyFill="1" applyBorder="1" applyAlignment="1" applyProtection="1">
      <alignment horizontal="center" vertical="center"/>
      <protection locked="0"/>
    </xf>
    <xf numFmtId="4" fontId="3" fillId="2" borderId="1" xfId="0" applyNumberFormat="1" applyFont="1" applyFill="1" applyBorder="1" applyAlignment="1" applyProtection="1">
      <alignment horizontal="center" vertical="center" wrapText="1"/>
      <protection locked="0"/>
    </xf>
    <xf numFmtId="1" fontId="2" fillId="2"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wrapText="1"/>
    </xf>
    <xf numFmtId="0" fontId="2" fillId="2" borderId="0" xfId="0" applyFont="1" applyFill="1" applyAlignment="1">
      <alignment horizontal="center" vertical="center"/>
    </xf>
    <xf numFmtId="4" fontId="2" fillId="2" borderId="0" xfId="0" applyNumberFormat="1" applyFont="1" applyFill="1" applyAlignment="1">
      <alignment horizontal="center" vertical="center"/>
    </xf>
    <xf numFmtId="3" fontId="2" fillId="2" borderId="0" xfId="0" applyNumberFormat="1" applyFont="1" applyFill="1" applyAlignment="1">
      <alignment horizontal="center" vertical="center"/>
    </xf>
    <xf numFmtId="0" fontId="2" fillId="2" borderId="0" xfId="0" applyFont="1" applyFill="1" applyAlignment="1">
      <alignment horizontal="center" vertical="center" wrapText="1"/>
    </xf>
    <xf numFmtId="3" fontId="2" fillId="2" borderId="1" xfId="0" applyNumberFormat="1" applyFont="1" applyFill="1" applyBorder="1" applyAlignment="1">
      <alignment horizontal="center" vertical="center" wrapText="1"/>
    </xf>
    <xf numFmtId="14" fontId="2" fillId="2" borderId="0" xfId="0" applyNumberFormat="1" applyFont="1" applyFill="1" applyAlignment="1">
      <alignment horizontal="center" vertical="center"/>
    </xf>
    <xf numFmtId="0" fontId="8"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14"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3" fillId="2" borderId="1" xfId="0"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14" fontId="4" fillId="2" borderId="1" xfId="1" applyNumberForma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7" fillId="2" borderId="0" xfId="0" applyFont="1" applyFill="1" applyAlignment="1">
      <alignment horizontal="center" vertical="center"/>
    </xf>
    <xf numFmtId="49" fontId="2" fillId="2" borderId="0" xfId="0" applyNumberFormat="1" applyFont="1" applyFill="1" applyAlignment="1">
      <alignment horizontal="center" vertical="center"/>
    </xf>
    <xf numFmtId="166" fontId="3" fillId="2" borderId="1" xfId="0" applyNumberFormat="1"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49" fontId="6" fillId="2" borderId="1" xfId="1" applyNumberFormat="1" applyFont="1" applyFill="1" applyBorder="1" applyAlignment="1">
      <alignment horizontal="center" vertical="center" wrapText="1"/>
    </xf>
    <xf numFmtId="1" fontId="2" fillId="2" borderId="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49" fontId="4" fillId="2" borderId="1" xfId="1" applyNumberFormat="1" applyFill="1" applyBorder="1" applyAlignment="1">
      <alignment horizontal="center" vertical="center" wrapText="1"/>
    </xf>
    <xf numFmtId="4" fontId="2" fillId="2" borderId="1" xfId="0" applyNumberFormat="1" applyFont="1" applyFill="1" applyBorder="1" applyAlignment="1" applyProtection="1">
      <alignment horizontal="center" vertical="center" wrapText="1"/>
      <protection locked="0"/>
    </xf>
    <xf numFmtId="1" fontId="2" fillId="2" borderId="1" xfId="0" applyNumberFormat="1" applyFont="1" applyFill="1" applyBorder="1" applyAlignment="1" applyProtection="1">
      <alignment horizontal="center" vertical="center" wrapText="1"/>
      <protection locked="0"/>
    </xf>
    <xf numFmtId="0" fontId="6" fillId="2" borderId="1" xfId="1" applyFont="1" applyFill="1" applyBorder="1" applyAlignment="1">
      <alignment horizontal="center" vertical="center" wrapText="1"/>
    </xf>
    <xf numFmtId="0" fontId="2" fillId="2" borderId="1" xfId="0" applyFont="1" applyFill="1" applyBorder="1" applyAlignment="1">
      <alignment horizontal="left" vertical="center" wrapText="1"/>
    </xf>
    <xf numFmtId="167" fontId="2"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167" fontId="2" fillId="2" borderId="1" xfId="0" applyNumberFormat="1" applyFont="1" applyFill="1" applyBorder="1" applyAlignment="1" applyProtection="1">
      <alignment horizontal="center" vertical="center"/>
      <protection locked="0"/>
    </xf>
    <xf numFmtId="164" fontId="2" fillId="2" borderId="1" xfId="0" applyNumberFormat="1" applyFont="1" applyFill="1" applyBorder="1" applyAlignment="1" applyProtection="1">
      <alignment horizontal="center" vertical="center"/>
      <protection locked="0"/>
    </xf>
    <xf numFmtId="167"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xf>
    <xf numFmtId="4" fontId="9" fillId="2" borderId="1" xfId="0" applyNumberFormat="1" applyFont="1" applyFill="1" applyBorder="1" applyAlignment="1">
      <alignment horizontal="center" vertical="center"/>
    </xf>
    <xf numFmtId="0" fontId="2" fillId="2" borderId="4" xfId="0" applyFont="1" applyFill="1" applyBorder="1" applyAlignment="1">
      <alignment horizontal="center" vertical="center" wrapText="1"/>
    </xf>
    <xf numFmtId="49" fontId="2" fillId="2" borderId="1" xfId="0" applyNumberFormat="1" applyFont="1" applyFill="1" applyBorder="1" applyAlignment="1" applyProtection="1">
      <alignment horizontal="center" vertical="center"/>
      <protection locked="0"/>
    </xf>
    <xf numFmtId="14"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protection locked="0"/>
    </xf>
    <xf numFmtId="49" fontId="6" fillId="2" borderId="1" xfId="1"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3" fontId="2" fillId="2" borderId="1" xfId="0" applyNumberFormat="1" applyFont="1" applyFill="1" applyBorder="1" applyAlignment="1" applyProtection="1">
      <alignment horizontal="center" vertical="center"/>
      <protection locked="0"/>
    </xf>
    <xf numFmtId="0" fontId="8" fillId="2" borderId="1" xfId="0" applyFont="1" applyFill="1" applyBorder="1"/>
    <xf numFmtId="0" fontId="11" fillId="2" borderId="1" xfId="0" applyFont="1" applyFill="1" applyBorder="1" applyAlignment="1">
      <alignment horizontal="center" vertical="center"/>
    </xf>
    <xf numFmtId="16" fontId="2" fillId="2" borderId="1" xfId="0" applyNumberFormat="1" applyFont="1" applyFill="1" applyBorder="1" applyAlignment="1">
      <alignment horizontal="center" vertical="center" wrapText="1"/>
    </xf>
    <xf numFmtId="1" fontId="3" fillId="2" borderId="2" xfId="0" applyNumberFormat="1" applyFont="1" applyFill="1" applyBorder="1" applyAlignment="1">
      <alignment vertical="center" wrapText="1"/>
    </xf>
    <xf numFmtId="14" fontId="3" fillId="2" borderId="2" xfId="0" applyNumberFormat="1" applyFont="1" applyFill="1" applyBorder="1" applyAlignment="1">
      <alignment vertical="center" wrapText="1"/>
    </xf>
    <xf numFmtId="0" fontId="3" fillId="2" borderId="2" xfId="0" applyFont="1" applyFill="1" applyBorder="1" applyAlignment="1">
      <alignment vertical="center" textRotation="90" wrapText="1"/>
    </xf>
    <xf numFmtId="49" fontId="3" fillId="2" borderId="2" xfId="0" applyNumberFormat="1" applyFont="1" applyFill="1" applyBorder="1" applyAlignment="1">
      <alignment vertical="center" wrapText="1"/>
    </xf>
    <xf numFmtId="0" fontId="3" fillId="2" borderId="2" xfId="0" applyFont="1" applyFill="1" applyBorder="1" applyAlignment="1">
      <alignment vertical="center" wrapText="1"/>
    </xf>
    <xf numFmtId="4" fontId="3" fillId="2" borderId="8" xfId="0" applyNumberFormat="1" applyFont="1" applyFill="1" applyBorder="1" applyAlignment="1">
      <alignment horizontal="left" vertical="center"/>
    </xf>
    <xf numFmtId="4" fontId="3" fillId="2" borderId="9" xfId="0" applyNumberFormat="1" applyFont="1" applyFill="1" applyBorder="1" applyAlignment="1">
      <alignment horizontal="center" vertical="center" wrapText="1"/>
    </xf>
    <xf numFmtId="4" fontId="3" fillId="2" borderId="10" xfId="0" applyNumberFormat="1" applyFont="1" applyFill="1" applyBorder="1" applyAlignment="1">
      <alignment horizontal="center" vertical="center" wrapText="1"/>
    </xf>
    <xf numFmtId="14" fontId="3" fillId="2" borderId="4" xfId="0" applyNumberFormat="1" applyFont="1" applyFill="1" applyBorder="1" applyAlignment="1">
      <alignment horizontal="left" vertical="center"/>
    </xf>
    <xf numFmtId="14" fontId="3" fillId="2" borderId="7" xfId="0" applyNumberFormat="1" applyFont="1" applyFill="1" applyBorder="1" applyAlignment="1">
      <alignment horizontal="center" vertical="center"/>
    </xf>
    <xf numFmtId="14" fontId="3" fillId="2" borderId="5" xfId="0" applyNumberFormat="1" applyFont="1" applyFill="1" applyBorder="1" applyAlignment="1">
      <alignment horizontal="center" vertical="center"/>
    </xf>
    <xf numFmtId="0" fontId="0" fillId="2" borderId="0" xfId="0" applyFill="1" applyAlignment="1">
      <alignment horizontal="center"/>
    </xf>
    <xf numFmtId="1" fontId="3" fillId="2" borderId="3" xfId="0" applyNumberFormat="1" applyFont="1" applyFill="1" applyBorder="1" applyAlignment="1">
      <alignment vertical="center" wrapText="1"/>
    </xf>
    <xf numFmtId="14" fontId="3" fillId="2" borderId="3" xfId="0" applyNumberFormat="1" applyFont="1" applyFill="1" applyBorder="1" applyAlignment="1">
      <alignment vertical="center" wrapText="1"/>
    </xf>
    <xf numFmtId="0" fontId="3" fillId="2" borderId="3" xfId="0" applyFont="1" applyFill="1" applyBorder="1" applyAlignment="1">
      <alignment vertical="center" textRotation="90" wrapText="1"/>
    </xf>
    <xf numFmtId="49" fontId="3" fillId="2" borderId="3" xfId="0" applyNumberFormat="1" applyFont="1" applyFill="1" applyBorder="1" applyAlignment="1">
      <alignment vertical="center" wrapText="1"/>
    </xf>
    <xf numFmtId="0" fontId="3" fillId="2" borderId="3" xfId="0" applyFont="1" applyFill="1" applyBorder="1" applyAlignment="1">
      <alignment vertical="center" wrapText="1"/>
    </xf>
    <xf numFmtId="0" fontId="2" fillId="2" borderId="1" xfId="0" applyFont="1" applyFill="1" applyBorder="1" applyAlignment="1">
      <alignment vertical="center" wrapText="1"/>
    </xf>
    <xf numFmtId="0" fontId="2" fillId="0" borderId="2" xfId="0" applyFont="1" applyBorder="1" applyAlignment="1">
      <alignment horizontal="center" vertical="center" wrapText="1"/>
    </xf>
    <xf numFmtId="0" fontId="3" fillId="0" borderId="1" xfId="0" applyFont="1" applyBorder="1" applyAlignment="1">
      <alignment horizontal="center" vertical="center" wrapText="1"/>
    </xf>
    <xf numFmtId="4" fontId="3" fillId="0" borderId="2"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14" fontId="3" fillId="0" borderId="4" xfId="0" applyNumberFormat="1" applyFont="1" applyBorder="1" applyAlignment="1">
      <alignment horizontal="center" vertical="center" wrapText="1"/>
    </xf>
    <xf numFmtId="14" fontId="3" fillId="0" borderId="2"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2" fillId="0" borderId="0" xfId="0" applyFont="1" applyAlignment="1">
      <alignment horizontal="center" vertical="center"/>
    </xf>
    <xf numFmtId="0" fontId="2" fillId="0" borderId="3" xfId="0" applyFont="1" applyBorder="1" applyAlignment="1">
      <alignment horizontal="center" vertical="center" wrapText="1"/>
    </xf>
    <xf numFmtId="3" fontId="3" fillId="0" borderId="1"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14" fontId="3" fillId="0" borderId="3" xfId="0" applyNumberFormat="1" applyFont="1" applyBorder="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xf>
    <xf numFmtId="0" fontId="1" fillId="0" borderId="1" xfId="0" applyFont="1" applyBorder="1" applyAlignment="1">
      <alignment horizontal="center" vertical="center"/>
    </xf>
    <xf numFmtId="0" fontId="4" fillId="0" borderId="1" xfId="1" applyFill="1" applyBorder="1" applyAlignment="1">
      <alignment horizontal="center"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xf>
    <xf numFmtId="4" fontId="2" fillId="0" borderId="1" xfId="0" applyNumberFormat="1" applyFont="1" applyBorder="1" applyAlignment="1" applyProtection="1">
      <alignment horizontal="center" vertical="center"/>
      <protection locked="0"/>
    </xf>
    <xf numFmtId="1" fontId="2" fillId="0" borderId="1" xfId="0" applyNumberFormat="1" applyFont="1" applyBorder="1" applyAlignment="1">
      <alignment horizontal="center" vertical="center"/>
    </xf>
    <xf numFmtId="167" fontId="2" fillId="0" borderId="1" xfId="0" applyNumberFormat="1" applyFont="1" applyBorder="1" applyAlignment="1">
      <alignment horizontal="center" vertical="center"/>
    </xf>
    <xf numFmtId="166" fontId="3" fillId="0" borderId="1" xfId="0" applyNumberFormat="1" applyFont="1" applyBorder="1" applyAlignment="1">
      <alignment horizontal="center" vertical="center" wrapText="1"/>
    </xf>
    <xf numFmtId="167" fontId="3"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4" fontId="9" fillId="0" borderId="0" xfId="0" applyNumberFormat="1" applyFont="1" applyAlignment="1">
      <alignment horizontal="center" vertical="center"/>
    </xf>
    <xf numFmtId="167" fontId="2"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8" fillId="0" borderId="1" xfId="0" applyFont="1" applyBorder="1"/>
    <xf numFmtId="14" fontId="2" fillId="0" borderId="0" xfId="0" applyNumberFormat="1" applyFont="1" applyAlignment="1">
      <alignment horizontal="center" vertical="center"/>
    </xf>
    <xf numFmtId="0" fontId="11" fillId="0" borderId="1" xfId="0" applyFont="1" applyBorder="1" applyAlignment="1">
      <alignment horizontal="center" vertical="center"/>
    </xf>
    <xf numFmtId="4" fontId="2" fillId="0" borderId="0" xfId="0" applyNumberFormat="1" applyFont="1" applyAlignment="1">
      <alignment horizontal="center" vertical="center"/>
    </xf>
    <xf numFmtId="167" fontId="2" fillId="0" borderId="1" xfId="0" applyNumberFormat="1" applyFont="1" applyBorder="1" applyAlignment="1" applyProtection="1">
      <alignment horizontal="center" vertical="center"/>
      <protection locked="0"/>
    </xf>
    <xf numFmtId="164" fontId="2" fillId="0" borderId="1" xfId="0" applyNumberFormat="1" applyFont="1" applyBorder="1" applyAlignment="1" applyProtection="1">
      <alignment horizontal="center" vertical="center"/>
      <protection locked="0"/>
    </xf>
    <xf numFmtId="16" fontId="2"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14" fontId="4" fillId="0" borderId="1" xfId="1" applyNumberFormat="1" applyFill="1" applyBorder="1" applyAlignment="1">
      <alignment horizontal="center" vertical="center" wrapText="1"/>
    </xf>
    <xf numFmtId="167" fontId="3" fillId="0" borderId="1" xfId="0" applyNumberFormat="1" applyFont="1" applyBorder="1" applyAlignment="1" applyProtection="1">
      <alignment horizontal="center" vertical="center" wrapText="1"/>
      <protection locked="0"/>
    </xf>
    <xf numFmtId="49" fontId="2" fillId="0" borderId="0" xfId="0" applyNumberFormat="1" applyFont="1" applyAlignment="1">
      <alignment horizontal="center" vertical="center"/>
    </xf>
    <xf numFmtId="49" fontId="2" fillId="0" borderId="1" xfId="0" applyNumberFormat="1" applyFont="1" applyBorder="1" applyAlignment="1">
      <alignment horizontal="center" vertical="center" wrapText="1"/>
    </xf>
    <xf numFmtId="3" fontId="2" fillId="0" borderId="0" xfId="0" applyNumberFormat="1" applyFont="1" applyAlignment="1">
      <alignment horizontal="center" vertical="center"/>
    </xf>
    <xf numFmtId="167" fontId="2" fillId="0" borderId="0" xfId="0" applyNumberFormat="1"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4" fontId="3" fillId="0" borderId="7" xfId="0" applyNumberFormat="1" applyFont="1" applyBorder="1" applyAlignment="1">
      <alignment horizontal="center" vertical="center" wrapText="1"/>
    </xf>
    <xf numFmtId="14" fontId="3" fillId="0" borderId="5" xfId="0" applyNumberFormat="1" applyFont="1" applyBorder="1" applyAlignment="1">
      <alignment horizontal="center" vertical="center" wrapText="1"/>
    </xf>
    <xf numFmtId="4" fontId="3" fillId="0" borderId="4" xfId="0" applyNumberFormat="1" applyFont="1" applyBorder="1" applyAlignment="1">
      <alignment horizontal="center" vertical="center"/>
    </xf>
    <xf numFmtId="4" fontId="3" fillId="0" borderId="7" xfId="0" applyNumberFormat="1" applyFont="1" applyBorder="1" applyAlignment="1">
      <alignment horizontal="center" vertical="center"/>
    </xf>
    <xf numFmtId="4" fontId="3" fillId="0" borderId="5" xfId="0" applyNumberFormat="1" applyFont="1" applyBorder="1" applyAlignment="1">
      <alignment horizontal="center" vertical="center"/>
    </xf>
    <xf numFmtId="4" fontId="3" fillId="2" borderId="2"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3" fillId="2" borderId="4" xfId="0" applyNumberFormat="1" applyFont="1" applyFill="1" applyBorder="1" applyAlignment="1">
      <alignment horizontal="center" vertical="center"/>
    </xf>
    <xf numFmtId="4" fontId="3" fillId="2" borderId="7" xfId="0" applyNumberFormat="1" applyFont="1" applyFill="1" applyBorder="1" applyAlignment="1">
      <alignment horizontal="center" vertical="center"/>
    </xf>
    <xf numFmtId="4" fontId="3" fillId="2" borderId="5" xfId="0" applyNumberFormat="1" applyFont="1" applyFill="1" applyBorder="1" applyAlignment="1">
      <alignment horizontal="center" vertical="center"/>
    </xf>
    <xf numFmtId="14" fontId="3" fillId="2" borderId="4" xfId="0" applyNumberFormat="1" applyFont="1" applyFill="1" applyBorder="1" applyAlignment="1">
      <alignment horizontal="center" vertical="center"/>
    </xf>
    <xf numFmtId="14" fontId="3" fillId="2" borderId="7" xfId="0" applyNumberFormat="1" applyFont="1" applyFill="1" applyBorder="1" applyAlignment="1">
      <alignment horizontal="center" vertical="center"/>
    </xf>
    <xf numFmtId="14"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1" fontId="3" fillId="2" borderId="3"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14" fontId="3" fillId="2" borderId="3"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14" fontId="3" fillId="0" borderId="4" xfId="0" applyNumberFormat="1" applyFont="1"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cellXfs>
  <cellStyles count="3">
    <cellStyle name="Data" xfId="2" xr:uid="{00000000-0005-0000-0000-000000000000}"/>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zakupki.gov.ru/epz/order/notice/ea44/view/common-info.html?regNumber=0873400003921000373" TargetMode="External"/><Relationship Id="rId117" Type="http://schemas.openxmlformats.org/officeDocument/2006/relationships/printerSettings" Target="../printerSettings/printerSettings1.bin"/><Relationship Id="rId21" Type="http://schemas.openxmlformats.org/officeDocument/2006/relationships/hyperlink" Target="https://zakupki.gov.ru/epz/order/notice/ea44/view/common-info.html?regNumber=0873400003921000379" TargetMode="External"/><Relationship Id="rId42" Type="http://schemas.openxmlformats.org/officeDocument/2006/relationships/hyperlink" Target="https://zakupki.gov.ru/epz/order/notice/ea44/view/common-info.html?regNumber=0873400003921000427" TargetMode="External"/><Relationship Id="rId47" Type="http://schemas.openxmlformats.org/officeDocument/2006/relationships/hyperlink" Target="https://zakupki.gov.ru/epz/order/notice/ea44/view/common-info.html?regNumber=0873400003921000386" TargetMode="External"/><Relationship Id="rId63" Type="http://schemas.openxmlformats.org/officeDocument/2006/relationships/hyperlink" Target="https://zakupki.gov.ru/epz/order/notice/ea44/view/common-info.html?regNumber=0873400003921000388" TargetMode="External"/><Relationship Id="rId68" Type="http://schemas.openxmlformats.org/officeDocument/2006/relationships/hyperlink" Target="https://zakupki.gov.ru/epz/order/notice/ea44/view/common-info.html?regNumber=0873400003921000422" TargetMode="External"/><Relationship Id="rId84" Type="http://schemas.openxmlformats.org/officeDocument/2006/relationships/hyperlink" Target="https://zakupki.gov.ru/epz/order/notice/ea44/view/common-info.html?regNumber=0873400003921000431" TargetMode="External"/><Relationship Id="rId89" Type="http://schemas.openxmlformats.org/officeDocument/2006/relationships/hyperlink" Target="https://zakupki.gov.ru/epz/order/notice/ea44/view/common-info.html?regNumber=0873400003921000451" TargetMode="External"/><Relationship Id="rId112" Type="http://schemas.openxmlformats.org/officeDocument/2006/relationships/hyperlink" Target="https://zakupki.gov.ru/epz/order/notice/ea44/view/common-info.html?regNumber=0873400003921000465" TargetMode="External"/><Relationship Id="rId16" Type="http://schemas.openxmlformats.org/officeDocument/2006/relationships/hyperlink" Target="https://zakupki.gov.ru/epz/order/notice/ea44/view/common-info.html?regNumber=0873400003921000282" TargetMode="External"/><Relationship Id="rId107" Type="http://schemas.openxmlformats.org/officeDocument/2006/relationships/hyperlink" Target="https://zakupki.gov.ru/epz/order/notice/ea44/view/common-info.html?regNumber=0873400003921000453" TargetMode="External"/><Relationship Id="rId11" Type="http://schemas.openxmlformats.org/officeDocument/2006/relationships/hyperlink" Target="https://zakupki.gov.ru/epz/contract/contractCard/common-info.html?reestrNumber=1970515020221000187" TargetMode="External"/><Relationship Id="rId32" Type="http://schemas.openxmlformats.org/officeDocument/2006/relationships/hyperlink" Target="https://zakupki.gov.ru/epz/order/notice/ea44/view/common-info.html?regNumber=0873400003921000411" TargetMode="External"/><Relationship Id="rId37" Type="http://schemas.openxmlformats.org/officeDocument/2006/relationships/hyperlink" Target="https://zakupki.gov.ru/epz/order/notice/ea44/view/common-info.html?regNumber=0873400003921000369" TargetMode="External"/><Relationship Id="rId53" Type="http://schemas.openxmlformats.org/officeDocument/2006/relationships/hyperlink" Target="https://zakupki.gov.ru/epz/order/notice/ea44/view/common-info.html?regNumber=0873400003921000356" TargetMode="External"/><Relationship Id="rId58" Type="http://schemas.openxmlformats.org/officeDocument/2006/relationships/hyperlink" Target="https://zakupki.gov.ru/epz/order/notice/ea44/view/common-info.html?regNumber=0873400003921000375" TargetMode="External"/><Relationship Id="rId74" Type="http://schemas.openxmlformats.org/officeDocument/2006/relationships/hyperlink" Target="https://zakupki.gov.ru/epz/order/notice/ea44/view/common-info.html?regNumber=0873400003921000398" TargetMode="External"/><Relationship Id="rId79" Type="http://schemas.openxmlformats.org/officeDocument/2006/relationships/hyperlink" Target="https://zakupki.gov.ru/epz/order/notice/ea44/view/common-info.html?regNumber=0873400003921000406" TargetMode="External"/><Relationship Id="rId102" Type="http://schemas.openxmlformats.org/officeDocument/2006/relationships/hyperlink" Target="https://zakupki.gov.ru/epz/order/notice/ea44/view/common-info.html?regNumber=0873400003921000441" TargetMode="External"/><Relationship Id="rId5" Type="http://schemas.openxmlformats.org/officeDocument/2006/relationships/hyperlink" Target="https://zakupki.gov.ru/epz/order/notice/ea44/view/common-info.html?regNumber=0873400003921000358" TargetMode="External"/><Relationship Id="rId90" Type="http://schemas.openxmlformats.org/officeDocument/2006/relationships/hyperlink" Target="https://zakupki.gov.ru/epz/order/notice/ea44/view/common-info.html?regNumber=0873400003921000400" TargetMode="External"/><Relationship Id="rId95" Type="http://schemas.openxmlformats.org/officeDocument/2006/relationships/hyperlink" Target="https://zakupki.gov.ru/epz/order/notice/ea44/view/common-info.html?regNumber=0873400003921000434" TargetMode="External"/><Relationship Id="rId22" Type="http://schemas.openxmlformats.org/officeDocument/2006/relationships/hyperlink" Target="https://zakupki.gov.ru/epz/order/notice/ea44/view/common-info.html?regNumber=0873400003921000372" TargetMode="External"/><Relationship Id="rId27" Type="http://schemas.openxmlformats.org/officeDocument/2006/relationships/hyperlink" Target="https://zakupki.gov.ru/epz/order/notice/ea44/view/common-info.html?regNumber=0873400003921000385" TargetMode="External"/><Relationship Id="rId43" Type="http://schemas.openxmlformats.org/officeDocument/2006/relationships/hyperlink" Target="https://zakupki.gov.ru/epz/order/notice/ea44/view/common-info.html?regNumber=0873400003921000428" TargetMode="External"/><Relationship Id="rId48" Type="http://schemas.openxmlformats.org/officeDocument/2006/relationships/hyperlink" Target="https://zakupki.gov.ru/epz/order/notice/ea44/view/common-info.html?regNumber=0873400003921000351" TargetMode="External"/><Relationship Id="rId64" Type="http://schemas.openxmlformats.org/officeDocument/2006/relationships/hyperlink" Target="https://zakupki.gov.ru/epz/order/notice/ea44/view/common-info.html?regNumber=0873400003921000419" TargetMode="External"/><Relationship Id="rId69" Type="http://schemas.openxmlformats.org/officeDocument/2006/relationships/hyperlink" Target="https://zakupki.gov.ru/epz/order/notice/ea44/view/common-info.html?regNumber=0873400003921000414" TargetMode="External"/><Relationship Id="rId113" Type="http://schemas.openxmlformats.org/officeDocument/2006/relationships/hyperlink" Target="https://zakupki.gov.ru/epz/order/notice/ea44/view/common-info.html?regNumber=0873400003921000466" TargetMode="External"/><Relationship Id="rId80" Type="http://schemas.openxmlformats.org/officeDocument/2006/relationships/hyperlink" Target="https://zakupki.gov.ru/epz/order/notice/ea44/view/common-info.html?regNumber=0873400003921000407" TargetMode="External"/><Relationship Id="rId85" Type="http://schemas.openxmlformats.org/officeDocument/2006/relationships/hyperlink" Target="https://zakupki.gov.ru/epz/order/notice/ea44/view/common-info.html?regNumber=0873400003921000444" TargetMode="External"/><Relationship Id="rId12" Type="http://schemas.openxmlformats.org/officeDocument/2006/relationships/hyperlink" Target="https://zakupki.gov.ru/epz/order/notice/ea44/view/common-info.html?regNumber=0873400003921000240" TargetMode="External"/><Relationship Id="rId17" Type="http://schemas.openxmlformats.org/officeDocument/2006/relationships/hyperlink" Target="https://zakupki.gov.ru/epz/order/notice/ea44/view/supplier-results.html?regNumber=0873400003921000258" TargetMode="External"/><Relationship Id="rId33" Type="http://schemas.openxmlformats.org/officeDocument/2006/relationships/hyperlink" Target="https://zakupki.gov.ru/epz/order/notice/ea44/view/common-info.html?regNumber=0873400003921000402" TargetMode="External"/><Relationship Id="rId38" Type="http://schemas.openxmlformats.org/officeDocument/2006/relationships/hyperlink" Target="https://zakupki.gov.ru/epz/order/notice/ea44/view/common-info.html?regNumber=0873400003921000429" TargetMode="External"/><Relationship Id="rId59" Type="http://schemas.openxmlformats.org/officeDocument/2006/relationships/hyperlink" Target="https://zakupki.gov.ru/epz/order/notice/ea44/view/common-info.html?regNumber=0873400003921000376" TargetMode="External"/><Relationship Id="rId103" Type="http://schemas.openxmlformats.org/officeDocument/2006/relationships/hyperlink" Target="https://zakupki.gov.ru/epz/order/notice/ea44/view/common-info.html?regNumber=0873400003921000442" TargetMode="External"/><Relationship Id="rId108" Type="http://schemas.openxmlformats.org/officeDocument/2006/relationships/hyperlink" Target="https://zakupki.gov.ru/epz/order/notice/ea44/view/common-info.html?regNumber=0873400003921000458" TargetMode="External"/><Relationship Id="rId54" Type="http://schemas.openxmlformats.org/officeDocument/2006/relationships/hyperlink" Target="https://zakupki.gov.ru/epz/order/notice/ea44/view/common-info.html?regNumber=0873400003921000357" TargetMode="External"/><Relationship Id="rId70" Type="http://schemas.openxmlformats.org/officeDocument/2006/relationships/hyperlink" Target="https://zakupki.gov.ru/epz/order/notice/ea44/view/common-info.html?regNumber=0873400003921000403" TargetMode="External"/><Relationship Id="rId75" Type="http://schemas.openxmlformats.org/officeDocument/2006/relationships/hyperlink" Target="https://zakupki.gov.ru/epz/order/notice/ea44/view/common-info.html?regNumber=0873400003921000399" TargetMode="External"/><Relationship Id="rId91" Type="http://schemas.openxmlformats.org/officeDocument/2006/relationships/hyperlink" Target="https://zakupki.gov.ru/epz/order/notice/ea44/view/common-info.html?regNumber=0873400003921000418" TargetMode="External"/><Relationship Id="rId96" Type="http://schemas.openxmlformats.org/officeDocument/2006/relationships/hyperlink" Target="https://zakupki.gov.ru/epz/order/notice/ea44/view/common-info.html?regNumber=0873400003921000435" TargetMode="External"/><Relationship Id="rId1" Type="http://schemas.openxmlformats.org/officeDocument/2006/relationships/hyperlink" Target="https://zakupki.gov.ru/epz/order/notice/ea44/view/common-info.html?regNumber=0873400003921000238" TargetMode="External"/><Relationship Id="rId6" Type="http://schemas.openxmlformats.org/officeDocument/2006/relationships/hyperlink" Target="https://zakupki.gov.ru/epz/order/notice/ea44/view/common-info.html?regNumber=0873400003921000359" TargetMode="External"/><Relationship Id="rId23" Type="http://schemas.openxmlformats.org/officeDocument/2006/relationships/hyperlink" Target="https://zakupki.gov.ru/epz/order/notice/ea44/view/common-info.html?regNumber=0873400003921000370" TargetMode="External"/><Relationship Id="rId28" Type="http://schemas.openxmlformats.org/officeDocument/2006/relationships/hyperlink" Target="https://zakupki.gov.ru/epz/order/notice/ea44/view/common-info.html?regNumber=0873400003921000395" TargetMode="External"/><Relationship Id="rId49" Type="http://schemas.openxmlformats.org/officeDocument/2006/relationships/hyperlink" Target="https://zakupki.gov.ru/epz/order/notice/ea44/view/common-info.html?regNumber=0873400003921000352" TargetMode="External"/><Relationship Id="rId114" Type="http://schemas.openxmlformats.org/officeDocument/2006/relationships/hyperlink" Target="https://zakupki.gov.ru/epz/order/notice/ea44/view/common-info.html?regNumber=0873400003921000467" TargetMode="External"/><Relationship Id="rId10" Type="http://schemas.openxmlformats.org/officeDocument/2006/relationships/hyperlink" Target="https://zakupki.gov.ru/epz/contract/contractCard/common-info.html?reestrNumber=1970515020221000185" TargetMode="External"/><Relationship Id="rId31" Type="http://schemas.openxmlformats.org/officeDocument/2006/relationships/hyperlink" Target="https://zakupki.gov.ru/epz/order/notice/ea44/view/common-info.html?regNumber=0873400003921000408" TargetMode="External"/><Relationship Id="rId44" Type="http://schemas.openxmlformats.org/officeDocument/2006/relationships/hyperlink" Target="https://zakupki.gov.ru/epz/order/notice/ea44/view/common-info.html?regNumber=0873400003921000383" TargetMode="External"/><Relationship Id="rId52" Type="http://schemas.openxmlformats.org/officeDocument/2006/relationships/hyperlink" Target="https://zakupki.gov.ru/epz/order/notice/ea44/view/common-info.html?regNumber=0873400003921000355" TargetMode="External"/><Relationship Id="rId60" Type="http://schemas.openxmlformats.org/officeDocument/2006/relationships/hyperlink" Target="https://zakupki.gov.ru/epz/order/notice/ea44/view/common-info.html?regNumber=0873400003921000377" TargetMode="External"/><Relationship Id="rId65" Type="http://schemas.openxmlformats.org/officeDocument/2006/relationships/hyperlink" Target="https://zakupki.gov.ru/epz/order/notice/ea44/view/common-info.html?regNumber=0873400003921000423" TargetMode="External"/><Relationship Id="rId73" Type="http://schemas.openxmlformats.org/officeDocument/2006/relationships/hyperlink" Target="https://zakupki.gov.ru/epz/order/notice/ea44/view/common-info.html?regNumber=0873400003921000396" TargetMode="External"/><Relationship Id="rId78" Type="http://schemas.openxmlformats.org/officeDocument/2006/relationships/hyperlink" Target="https://zakupki.gov.ru/epz/order/notice/ea44/view/common-info.html?regNumber=0873400003921000405" TargetMode="External"/><Relationship Id="rId81" Type="http://schemas.openxmlformats.org/officeDocument/2006/relationships/hyperlink" Target="https://zakupki.gov.ru/epz/order/notice/ea44/view/common-info.html?regNumber=0873400003921000410" TargetMode="External"/><Relationship Id="rId86" Type="http://schemas.openxmlformats.org/officeDocument/2006/relationships/hyperlink" Target="https://zakupki.gov.ru/epz/order/notice/ea44/view/common-info.html?regNumber=0873400003921000447" TargetMode="External"/><Relationship Id="rId94" Type="http://schemas.openxmlformats.org/officeDocument/2006/relationships/hyperlink" Target="https://zakupki.gov.ru/epz/order/notice/ea44/view/common-info.html?regNumber=0873400003921000432" TargetMode="External"/><Relationship Id="rId99" Type="http://schemas.openxmlformats.org/officeDocument/2006/relationships/hyperlink" Target="https://zakupki.gov.ru/epz/order/notice/ea44/view/common-info.html?regNumber=0873400003921000438" TargetMode="External"/><Relationship Id="rId101" Type="http://schemas.openxmlformats.org/officeDocument/2006/relationships/hyperlink" Target="https://zakupki.gov.ru/epz/order/notice/ea44/view/common-info.html?regNumber=0873400003921000440" TargetMode="External"/><Relationship Id="rId4" Type="http://schemas.openxmlformats.org/officeDocument/2006/relationships/hyperlink" Target="https://zakupki.gov.ru/epz/order/notice/ea44/view/common-info.html?regNumber=0873400003921000354" TargetMode="External"/><Relationship Id="rId9" Type="http://schemas.openxmlformats.org/officeDocument/2006/relationships/hyperlink" Target="https://zakupki.gov.ru/epz/contract/contractCard/common-info.html?reestrNumber=1970515020221000132" TargetMode="External"/><Relationship Id="rId13" Type="http://schemas.openxmlformats.org/officeDocument/2006/relationships/hyperlink" Target="https://zakupki.gov.ru/epz/order/notice/ea44/view/supplier-results.html?regNumber=0873400003921000249" TargetMode="External"/><Relationship Id="rId18" Type="http://schemas.openxmlformats.org/officeDocument/2006/relationships/hyperlink" Target="https://zakupki.gov.ru/epz/order/notice/ea44/view/supplier-results.html?regNumber=0873400003921000281" TargetMode="External"/><Relationship Id="rId39" Type="http://schemas.openxmlformats.org/officeDocument/2006/relationships/hyperlink" Target="https://zakupki.gov.ru/epz/order/notice/ea44/view/common-info.html?regNumber=0873400003921000389" TargetMode="External"/><Relationship Id="rId109" Type="http://schemas.openxmlformats.org/officeDocument/2006/relationships/hyperlink" Target="https://zakupki.gov.ru/epz/order/notice/ea44/view/common-info.html?regNumber=0873400003921000459" TargetMode="External"/><Relationship Id="rId34" Type="http://schemas.openxmlformats.org/officeDocument/2006/relationships/hyperlink" Target="https://zakupki.gov.ru/epz/order/notice/ea44/view/common-info.html?regNumber=0873400003921000402" TargetMode="External"/><Relationship Id="rId50" Type="http://schemas.openxmlformats.org/officeDocument/2006/relationships/hyperlink" Target="https://zakupki.gov.ru/epz/order/notice/ea44/view/common-info.html?regNumber=0873400003921000353" TargetMode="External"/><Relationship Id="rId55" Type="http://schemas.openxmlformats.org/officeDocument/2006/relationships/hyperlink" Target="https://zakupki.gov.ru/epz/order/notice/ea44/view/common-info.html?regNumber=0873400003921000363" TargetMode="External"/><Relationship Id="rId76" Type="http://schemas.openxmlformats.org/officeDocument/2006/relationships/hyperlink" Target="https://zakupki.gov.ru/epz/order/notice/ea44/view/common-info.html?regNumber=0873400003921000401" TargetMode="External"/><Relationship Id="rId97" Type="http://schemas.openxmlformats.org/officeDocument/2006/relationships/hyperlink" Target="https://zakupki.gov.ru/epz/order/notice/ea44/view/common-info.html?regNumber=0873400003921000436" TargetMode="External"/><Relationship Id="rId104" Type="http://schemas.openxmlformats.org/officeDocument/2006/relationships/hyperlink" Target="https://zakupki.gov.ru/epz/order/notice/ea44/view/common-info.html?regNumber=0873400003921000448" TargetMode="External"/><Relationship Id="rId7" Type="http://schemas.openxmlformats.org/officeDocument/2006/relationships/hyperlink" Target="https://zakupki.gov.ru/epz/order/notice/ea44/view/common-info.html?regNumber=0873400003921000364" TargetMode="External"/><Relationship Id="rId71" Type="http://schemas.openxmlformats.org/officeDocument/2006/relationships/hyperlink" Target="https://zakupki.gov.ru/epz/order/notice/ea44/view/common-info.html?regNumber=0873400003921000412" TargetMode="External"/><Relationship Id="rId92" Type="http://schemas.openxmlformats.org/officeDocument/2006/relationships/hyperlink" Target="https://zakupki.gov.ru/epz/order/notice/ea44/view/common-info.html?regNumber=0873400003921000420" TargetMode="External"/><Relationship Id="rId2" Type="http://schemas.openxmlformats.org/officeDocument/2006/relationships/hyperlink" Target="https://zakupki.gov.ru/epz/order/notice/ea44/view/common-info.html?regNumber=0873400003921000362" TargetMode="External"/><Relationship Id="rId29" Type="http://schemas.openxmlformats.org/officeDocument/2006/relationships/hyperlink" Target="https://zakupki.gov.ru/epz/order/notice/ea44/view/common-info.html?regNumber=0873400003921000391" TargetMode="External"/><Relationship Id="rId24" Type="http://schemas.openxmlformats.org/officeDocument/2006/relationships/hyperlink" Target="https://zakupki.gov.ru/epz/order/notice/ea44/view/common-info.html?regNumber=0873400003921000390" TargetMode="External"/><Relationship Id="rId40" Type="http://schemas.openxmlformats.org/officeDocument/2006/relationships/hyperlink" Target="https://zakupki.gov.ru/epz/order/notice/ea44/view/common-info.html?regNumber=0873400003921000394" TargetMode="External"/><Relationship Id="rId45" Type="http://schemas.openxmlformats.org/officeDocument/2006/relationships/hyperlink" Target="https://zakupki.gov.ru/epz/order/notice/ea44/view/common-info.html?regNumber=0873400003921000387" TargetMode="External"/><Relationship Id="rId66" Type="http://schemas.openxmlformats.org/officeDocument/2006/relationships/hyperlink" Target="https://zakupki.gov.ru/epz/order/notice/ea44/view/common-info.html?regNumber=0873400003921000424" TargetMode="External"/><Relationship Id="rId87" Type="http://schemas.openxmlformats.org/officeDocument/2006/relationships/hyperlink" Target="https://zakupki.gov.ru/epz/order/notice/ea44/view/common-info.html?regNumber=0873400003921000430" TargetMode="External"/><Relationship Id="rId110" Type="http://schemas.openxmlformats.org/officeDocument/2006/relationships/hyperlink" Target="https://zakupki.gov.ru/epz/order/notice/ea44/view/common-info.html?regNumber=0873400003921000463" TargetMode="External"/><Relationship Id="rId115" Type="http://schemas.openxmlformats.org/officeDocument/2006/relationships/hyperlink" Target="https://zakupki.gov.ru/epz/order/notice/ea44/view/common-info.html?regNumber=0873400003921000468" TargetMode="External"/><Relationship Id="rId61" Type="http://schemas.openxmlformats.org/officeDocument/2006/relationships/hyperlink" Target="https://zakupki.gov.ru/epz/order/notice/ea44/view/common-info.html?regNumber=0873400003921000378" TargetMode="External"/><Relationship Id="rId82" Type="http://schemas.openxmlformats.org/officeDocument/2006/relationships/hyperlink" Target="https://zakupki.gov.ru/epz/order/notice/ea44/view/common-info.html?regNumber=0873400003921000415" TargetMode="External"/><Relationship Id="rId19" Type="http://schemas.openxmlformats.org/officeDocument/2006/relationships/hyperlink" Target="https://zakupki.gov.ru/epz/order/notice/ea44/view/supplier-results.html?regNumber=0873400003921000283" TargetMode="External"/><Relationship Id="rId14" Type="http://schemas.openxmlformats.org/officeDocument/2006/relationships/hyperlink" Target="https://zakupki.gov.ru/epz/order/notice/ea44/view/supplier-results.html?regNumber=0873400003921000250" TargetMode="External"/><Relationship Id="rId30" Type="http://schemas.openxmlformats.org/officeDocument/2006/relationships/hyperlink" Target="https://zakupki.gov.ru/epz/order/notice/ea44/view/supplier-results.html?regNumber=0873400003921000397" TargetMode="External"/><Relationship Id="rId35" Type="http://schemas.openxmlformats.org/officeDocument/2006/relationships/hyperlink" Target="https://zakupki.gov.ru/epz/order/notice/ea44/view/common-info.html?regNumber=0873400003921000433" TargetMode="External"/><Relationship Id="rId56" Type="http://schemas.openxmlformats.org/officeDocument/2006/relationships/hyperlink" Target="https://zakupki.gov.ru/epz/order/notice/ea44/view/common-info.html?regNumber=0873400003921000368" TargetMode="External"/><Relationship Id="rId77" Type="http://schemas.openxmlformats.org/officeDocument/2006/relationships/hyperlink" Target="https://zakupki.gov.ru/epz/order/notice/ea44/view/common-info.html?regNumber=0873400003921000404" TargetMode="External"/><Relationship Id="rId100" Type="http://schemas.openxmlformats.org/officeDocument/2006/relationships/hyperlink" Target="https://zakupki.gov.ru/epz/order/notice/ea44/view/common-info.html?regNumber=0873400003921000439" TargetMode="External"/><Relationship Id="rId105" Type="http://schemas.openxmlformats.org/officeDocument/2006/relationships/hyperlink" Target="https://zakupki.gov.ru/epz/order/notice/ea44/view/common-info.html?regNumber=0873400003921000450" TargetMode="External"/><Relationship Id="rId8" Type="http://schemas.openxmlformats.org/officeDocument/2006/relationships/hyperlink" Target="https://zakupki.gov.ru/epz/contract/contractCard/common-info.html?reestrNumber=1970515020221000096" TargetMode="External"/><Relationship Id="rId51" Type="http://schemas.openxmlformats.org/officeDocument/2006/relationships/hyperlink" Target="https://zakupki.gov.ru/epz/order/notice/ea44/view/common-info.html?regNumber=0873400003921000365" TargetMode="External"/><Relationship Id="rId72" Type="http://schemas.openxmlformats.org/officeDocument/2006/relationships/hyperlink" Target="https://zakupki.gov.ru/epz/order/notice/ea44/view/common-info.html?regNumber=0873400003921000425" TargetMode="External"/><Relationship Id="rId93" Type="http://schemas.openxmlformats.org/officeDocument/2006/relationships/hyperlink" Target="https://zakupki.gov.ru/epz/order/notice/ea44/view/common-info.html?regNumber=0873400003921000421" TargetMode="External"/><Relationship Id="rId98" Type="http://schemas.openxmlformats.org/officeDocument/2006/relationships/hyperlink" Target="https://zakupki.gov.ru/epz/order/notice/ea44/view/common-info.html?regNumber=0873400003921000437" TargetMode="External"/><Relationship Id="rId3" Type="http://schemas.openxmlformats.org/officeDocument/2006/relationships/hyperlink" Target="https://zakupki.gov.ru/epz/order/notice/ea44/view/common-info.html?regNumber=0873400003921000361" TargetMode="External"/><Relationship Id="rId25" Type="http://schemas.openxmlformats.org/officeDocument/2006/relationships/hyperlink" Target="https://zakupki.gov.ru/epz/order/notice/ea44/view/common-info.html?regNumber=0873400003921000392" TargetMode="External"/><Relationship Id="rId46" Type="http://schemas.openxmlformats.org/officeDocument/2006/relationships/hyperlink" Target="https://zakupki.gov.ru/epz/order/notice/ea44/view/common-info.html?regNumber=0873400003921000393" TargetMode="External"/><Relationship Id="rId67" Type="http://schemas.openxmlformats.org/officeDocument/2006/relationships/hyperlink" Target="https://zakupki.gov.ru/epz/order/notice/ea44/view/common-info.html?regNumber=0873400003921000413" TargetMode="External"/><Relationship Id="rId116" Type="http://schemas.openxmlformats.org/officeDocument/2006/relationships/hyperlink" Target="https://zakupki.gov.ru/epz/order/notice/ea44/view/common-info.html?regNumber=0873400003921000469" TargetMode="External"/><Relationship Id="rId20" Type="http://schemas.openxmlformats.org/officeDocument/2006/relationships/hyperlink" Target="https://zakupki.gov.ru/epz/order/notice/ea44/view/common-info.html?regNumber=0873400003921000384" TargetMode="External"/><Relationship Id="rId41" Type="http://schemas.openxmlformats.org/officeDocument/2006/relationships/hyperlink" Target="https://zakupki.gov.ru/epz/order/notice/ea44/view/common-info.html?regNumber=0873400003921000417" TargetMode="External"/><Relationship Id="rId62" Type="http://schemas.openxmlformats.org/officeDocument/2006/relationships/hyperlink" Target="https://zakupki.gov.ru/epz/order/notice/ea44/view/common-info.html?regNumber=0873400003921000380" TargetMode="External"/><Relationship Id="rId83" Type="http://schemas.openxmlformats.org/officeDocument/2006/relationships/hyperlink" Target="https://zakupki.gov.ru/epz/order/notice/ea44/view/common-info.html?regNumber=0873400003921000416" TargetMode="External"/><Relationship Id="rId88" Type="http://schemas.openxmlformats.org/officeDocument/2006/relationships/hyperlink" Target="https://zakupki.gov.ru/epz/order/notice/ea44/view/common-info.html?regNumber=0873400003921000449" TargetMode="External"/><Relationship Id="rId111" Type="http://schemas.openxmlformats.org/officeDocument/2006/relationships/hyperlink" Target="https://zakupki.gov.ru/epz/order/notice/ea44/view/common-info.html?regNumber=0873400003921000464" TargetMode="External"/><Relationship Id="rId15" Type="http://schemas.openxmlformats.org/officeDocument/2006/relationships/hyperlink" Target="https://zakupki.gov.ru/epz/order/notice/ea44/view/supplier-results.html?regNumber=0873400003921000253" TargetMode="External"/><Relationship Id="rId36" Type="http://schemas.openxmlformats.org/officeDocument/2006/relationships/hyperlink" Target="https://zakupki.gov.ru/epz/order/notice/ea44/view/common-info.html?regNumber=0873400003921000367" TargetMode="External"/><Relationship Id="rId57" Type="http://schemas.openxmlformats.org/officeDocument/2006/relationships/hyperlink" Target="https://zakupki.gov.ru/epz/order/notice/ea44/view/common-info.html?regNumber=0873400003921000371" TargetMode="External"/><Relationship Id="rId106" Type="http://schemas.openxmlformats.org/officeDocument/2006/relationships/hyperlink" Target="https://zakupki.gov.ru/epz/order/notice/ea44/view/common-info.html?regNumber=0873400003921000452"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192" TargetMode="External"/><Relationship Id="rId21" Type="http://schemas.openxmlformats.org/officeDocument/2006/relationships/hyperlink" Target="https://zakupki.gov.ru/epz/order/notice/ea20/view/common-info.html?regNumber=0873400003922000023" TargetMode="External"/><Relationship Id="rId63" Type="http://schemas.openxmlformats.org/officeDocument/2006/relationships/hyperlink" Target="https://zakupki.gov.ru/epz/order/notice/ea20/view/common-info.html?regNumber=0873400003922000139" TargetMode="External"/><Relationship Id="rId159" Type="http://schemas.openxmlformats.org/officeDocument/2006/relationships/hyperlink" Target="https://zakupki.gov.ru/epz/order/notice/ea20/view/common-info.html?regNumber=0873400003922000129" TargetMode="External"/><Relationship Id="rId170" Type="http://schemas.openxmlformats.org/officeDocument/2006/relationships/hyperlink" Target="https://zakupki.gov.ru/epz/order/notice/ea20/view/common-info.html?regNumber=0873400003922000232" TargetMode="External"/><Relationship Id="rId226" Type="http://schemas.openxmlformats.org/officeDocument/2006/relationships/hyperlink" Target="https://zakupki.gov.ru/epz/order/notice/ea20/view/common-info.html?regNumber=0873400003922000258" TargetMode="External"/><Relationship Id="rId268" Type="http://schemas.openxmlformats.org/officeDocument/2006/relationships/hyperlink" Target="https://zakupki.gov.ru/epz/order/notice/ea20/view/common-info.html?regNumber=0873400003922000444" TargetMode="External"/><Relationship Id="rId32" Type="http://schemas.openxmlformats.org/officeDocument/2006/relationships/hyperlink" Target="https://zakupki.gov.ru/epz/order/notice/ea20/view/common-info.html?regNumber=0873400003922000036" TargetMode="External"/><Relationship Id="rId74" Type="http://schemas.openxmlformats.org/officeDocument/2006/relationships/hyperlink" Target="https://zakupki.gov.ru/epz/order/notice/ea20/view/common-info.html?regNumber=0873400003922000039" TargetMode="External"/><Relationship Id="rId128" Type="http://schemas.openxmlformats.org/officeDocument/2006/relationships/hyperlink" Target="https://zakupki.gov.ru/epz/order/notice/ea20/view/common-info.html?regNumber=0873400003922000095" TargetMode="External"/><Relationship Id="rId5" Type="http://schemas.openxmlformats.org/officeDocument/2006/relationships/hyperlink" Target="https://zakupki.gov.ru/epz/order/notice/ea20/view/common-info.html?regNumber=0873400003922000005" TargetMode="External"/><Relationship Id="rId181" Type="http://schemas.openxmlformats.org/officeDocument/2006/relationships/hyperlink" Target="https://zakupki.gov.ru/epz/order/notice/ea20/view/common-info.html?regNumber=0873400003922000161" TargetMode="External"/><Relationship Id="rId237" Type="http://schemas.openxmlformats.org/officeDocument/2006/relationships/hyperlink" Target="https://zakupki.gov.ru/epz/order/notice/ea20/view/common-info.html?regNumber=0873400003922000268" TargetMode="External"/><Relationship Id="rId279" Type="http://schemas.openxmlformats.org/officeDocument/2006/relationships/hyperlink" Target="https://zakupki.gov.ru/epz/order/notice/ea20/view/common-info.html?regNumber=0873400003922000462" TargetMode="External"/><Relationship Id="rId43" Type="http://schemas.openxmlformats.org/officeDocument/2006/relationships/hyperlink" Target="https://zakupki.gov.ru/epz/order/notice/ea20/view/common-info.html?regNumber=0873400003922000050" TargetMode="External"/><Relationship Id="rId139" Type="http://schemas.openxmlformats.org/officeDocument/2006/relationships/hyperlink" Target="https://zakupki.gov.ru/epz/order/notice/ea20/view/common-info.html?regNumber=0873400003922000107" TargetMode="External"/><Relationship Id="rId290" Type="http://schemas.openxmlformats.org/officeDocument/2006/relationships/hyperlink" Target="https://zakupki.gov.ru/epz/contract/contractCard/common-info.html?reestrNumber=1970515020222000516" TargetMode="External"/><Relationship Id="rId85" Type="http://schemas.openxmlformats.org/officeDocument/2006/relationships/hyperlink" Target="https://zakupki.gov.ru/epz/order/notice/ea20/view/common-info.html?regNumber=0873400003922000088" TargetMode="External"/><Relationship Id="rId150" Type="http://schemas.openxmlformats.org/officeDocument/2006/relationships/hyperlink" Target="https://zakupki.gov.ru/epz/order/notice/ea20/view/common-info.html?regNumber=0873400003922000119" TargetMode="External"/><Relationship Id="rId192" Type="http://schemas.openxmlformats.org/officeDocument/2006/relationships/hyperlink" Target="https://zakupki.gov.ru/epz/order/notice/ea20/view/common-info.html?regNumber=0873400003922000172" TargetMode="External"/><Relationship Id="rId206" Type="http://schemas.openxmlformats.org/officeDocument/2006/relationships/hyperlink" Target="https://zakupki.gov.ru/epz/order/notice/ea20/view/common-info.html?regNumber=0873400003922000319" TargetMode="External"/><Relationship Id="rId248" Type="http://schemas.openxmlformats.org/officeDocument/2006/relationships/hyperlink" Target="https://zakupki.gov.ru/epz/order/notice/ea20/view/common-info.html?regNumber=0873400003922000397" TargetMode="External"/><Relationship Id="rId12" Type="http://schemas.openxmlformats.org/officeDocument/2006/relationships/hyperlink" Target="https://zakupki.gov.ru/epz/order/notice/ea20/view/common-info.html?regNumber=0873400003922000013" TargetMode="External"/><Relationship Id="rId33" Type="http://schemas.openxmlformats.org/officeDocument/2006/relationships/hyperlink" Target="https://zakupki.gov.ru/epz/order/notice/ea20/view/common-info.html?regNumber=0873400003922000037" TargetMode="External"/><Relationship Id="rId108" Type="http://schemas.openxmlformats.org/officeDocument/2006/relationships/hyperlink" Target="https://zakupki.gov.ru/epz/order/notice/ea20/view/common-info.html?regNumber=0873400003922000220" TargetMode="External"/><Relationship Id="rId129" Type="http://schemas.openxmlformats.org/officeDocument/2006/relationships/hyperlink" Target="https://zakupki.gov.ru/epz/order/notice/ea20/view/common-info.html?regNumber=0873400003922000096" TargetMode="External"/><Relationship Id="rId280" Type="http://schemas.openxmlformats.org/officeDocument/2006/relationships/hyperlink" Target="https://zakupki.gov.ru/epz/order/notice/ea20/view/common-info.html?regNumber=0873400003922000463" TargetMode="External"/><Relationship Id="rId54" Type="http://schemas.openxmlformats.org/officeDocument/2006/relationships/hyperlink" Target="https://zakupki.gov.ru/epz/order/notice/ea20/view/common-info.html?regNumber=0873400003922000063" TargetMode="External"/><Relationship Id="rId75" Type="http://schemas.openxmlformats.org/officeDocument/2006/relationships/hyperlink" Target="https://zakupki.gov.ru/epz/order/notice/ea20/view/common-info.html?regNumber=0873400003922000083" TargetMode="External"/><Relationship Id="rId96" Type="http://schemas.openxmlformats.org/officeDocument/2006/relationships/hyperlink" Target="https://zakupki.gov.ru/epz/order/notice/ea20/view/common-info.html?regNumber=0873400003922000168" TargetMode="External"/><Relationship Id="rId140" Type="http://schemas.openxmlformats.org/officeDocument/2006/relationships/hyperlink" Target="https://zakupki.gov.ru/epz/order/notice/ea20/view/common-info.html?regNumber=0873400003922000108" TargetMode="External"/><Relationship Id="rId161" Type="http://schemas.openxmlformats.org/officeDocument/2006/relationships/hyperlink" Target="https://zakupki.gov.ru/epz/order/notice/ea20/view/common-info.html?regNumber=0873400003922000133" TargetMode="External"/><Relationship Id="rId182" Type="http://schemas.openxmlformats.org/officeDocument/2006/relationships/hyperlink" Target="https://zakupki.gov.ru/epz/order/notice/ea20/view/common-info.html?regNumber=0873400003922000162" TargetMode="External"/><Relationship Id="rId217" Type="http://schemas.openxmlformats.org/officeDocument/2006/relationships/hyperlink" Target="https://zakupki.gov.ru/epz/order/notice/ea20/view/common-info.html?regNumber=0873400003922000247" TargetMode="External"/><Relationship Id="rId6" Type="http://schemas.openxmlformats.org/officeDocument/2006/relationships/hyperlink" Target="https://zakupki.gov.ru/epz/order/notice/ea20/view/common-info.html?regNumber=0873400003922000006" TargetMode="External"/><Relationship Id="rId238" Type="http://schemas.openxmlformats.org/officeDocument/2006/relationships/hyperlink" Target="https://zakupki.gov.ru/epz/order/notice/ea20/view/common-info.html?regNumber=0873400003922000269" TargetMode="External"/><Relationship Id="rId259" Type="http://schemas.openxmlformats.org/officeDocument/2006/relationships/hyperlink" Target="https://zakupki.gov.ru/epz/order/notice/ea20/view/common-info.html?regNumber=0873400003922000441" TargetMode="External"/><Relationship Id="rId23" Type="http://schemas.openxmlformats.org/officeDocument/2006/relationships/hyperlink" Target="https://zakupki.gov.ru/epz/order/notice/ea20/view/common-info.html?regNumber=0873400003922000025" TargetMode="External"/><Relationship Id="rId119" Type="http://schemas.openxmlformats.org/officeDocument/2006/relationships/hyperlink" Target="https://zakupki.gov.ru/epz/order/notice/ea20/view/common-info.html?regNumber=0873400003922000221" TargetMode="External"/><Relationship Id="rId270" Type="http://schemas.openxmlformats.org/officeDocument/2006/relationships/hyperlink" Target="https://zakupki.gov.ru/epz/order/notice/ea20/view/common-info.html?regNumber=0873400003922000447" TargetMode="External"/><Relationship Id="rId291" Type="http://schemas.openxmlformats.org/officeDocument/2006/relationships/hyperlink" Target="https://zakupki.gov.ru/epz/contract/contractCard/common-info.html?reestrNumber=1970515020222000513" TargetMode="External"/><Relationship Id="rId44" Type="http://schemas.openxmlformats.org/officeDocument/2006/relationships/hyperlink" Target="https://zakupki.gov.ru/epz/order/notice/ea20/view/common-info.html?regNumber=0873400003922000051" TargetMode="External"/><Relationship Id="rId65" Type="http://schemas.openxmlformats.org/officeDocument/2006/relationships/hyperlink" Target="https://zakupki.gov.ru/epz/order/notice/ea20/view/common-info.html?regNumber=0873400003922000142" TargetMode="External"/><Relationship Id="rId86" Type="http://schemas.openxmlformats.org/officeDocument/2006/relationships/hyperlink" Target="https://zakupki.gov.ru/epz/order/notice/ea20/view/common-info.html?regNumber=0873400003922000089" TargetMode="External"/><Relationship Id="rId130" Type="http://schemas.openxmlformats.org/officeDocument/2006/relationships/hyperlink" Target="https://zakupki.gov.ru/epz/order/notice/ea20/view/common-info.html?regNumber=0873400003922000097" TargetMode="External"/><Relationship Id="rId151" Type="http://schemas.openxmlformats.org/officeDocument/2006/relationships/hyperlink" Target="https://zakupki.gov.ru/epz/order/notice/ea20/view/common-info.html?regNumber=0873400003922000120" TargetMode="External"/><Relationship Id="rId172" Type="http://schemas.openxmlformats.org/officeDocument/2006/relationships/hyperlink" Target="https://zakupki.gov.ru/epz/order/notice/ea20/view/common-info.html?regNumber=0873400003922000159" TargetMode="External"/><Relationship Id="rId193" Type="http://schemas.openxmlformats.org/officeDocument/2006/relationships/hyperlink" Target="https://zakupki.gov.ru/epz/order/notice/ea20/view/common-info.html?regNumber=0873400003922000175" TargetMode="External"/><Relationship Id="rId207" Type="http://schemas.openxmlformats.org/officeDocument/2006/relationships/hyperlink" Target="https://zakupki.gov.ru/epz/order/notice/ea20/view/common-info.html?regNumber=0873400003922000316" TargetMode="External"/><Relationship Id="rId228" Type="http://schemas.openxmlformats.org/officeDocument/2006/relationships/hyperlink" Target="https://zakupki.gov.ru/epz/order/notice/ea20/view/common-info.html?regNumber=0873400003922000259" TargetMode="External"/><Relationship Id="rId249" Type="http://schemas.openxmlformats.org/officeDocument/2006/relationships/hyperlink" Target="https://zakupki.gov.ru/epz/contract/contractCard/common-info.html?reestrNumber=1970515020222000447" TargetMode="External"/><Relationship Id="rId13" Type="http://schemas.openxmlformats.org/officeDocument/2006/relationships/hyperlink" Target="https://zakupki.gov.ru/epz/order/notice/ea20/view/common-info.html?regNumber=0873400003922000014" TargetMode="External"/><Relationship Id="rId109" Type="http://schemas.openxmlformats.org/officeDocument/2006/relationships/hyperlink" Target="https://zakupki.gov.ru/epz/order/notice/ea20/view/common-info.html?regNumber=0873400003922000198" TargetMode="External"/><Relationship Id="rId260" Type="http://schemas.openxmlformats.org/officeDocument/2006/relationships/hyperlink" Target="https://zakupki.gov.ru/epz/order/notice/ea20/view/common-info.html?regNumber=0873400003922000448" TargetMode="External"/><Relationship Id="rId281" Type="http://schemas.openxmlformats.org/officeDocument/2006/relationships/hyperlink" Target="https://zakupki.gov.ru/epz/order/notice/ea20/view/common-info.html?regNumber=0873400003922000467" TargetMode="External"/><Relationship Id="rId34" Type="http://schemas.openxmlformats.org/officeDocument/2006/relationships/hyperlink" Target="https://zakupki.gov.ru/epz/order/notice/ea20/view/common-info.html?regNumber=0873400003922000040" TargetMode="External"/><Relationship Id="rId55" Type="http://schemas.openxmlformats.org/officeDocument/2006/relationships/hyperlink" Target="https://zakupki.gov.ru/epz/order/notice/ea20/view/common-info.html?regNumber=0873400003922000065" TargetMode="External"/><Relationship Id="rId76" Type="http://schemas.openxmlformats.org/officeDocument/2006/relationships/hyperlink" Target="https://zakupki.gov.ru/epz/order/notice/ea20/view/common-info.html?regNumber=0873400003922000078" TargetMode="External"/><Relationship Id="rId97" Type="http://schemas.openxmlformats.org/officeDocument/2006/relationships/hyperlink" Target="https://zakupki.gov.ru/epz/order/notice/ea20/view/common-info.html?regNumber=0873400003922000170" TargetMode="External"/><Relationship Id="rId120" Type="http://schemas.openxmlformats.org/officeDocument/2006/relationships/hyperlink" Target="https://zakupki.gov.ru/epz/order/notice/ea20/view/common-info.html?regNumber=0873400003922000223" TargetMode="External"/><Relationship Id="rId141" Type="http://schemas.openxmlformats.org/officeDocument/2006/relationships/hyperlink" Target="https://zakupki.gov.ru/epz/order/notice/ea20/view/common-info.html?regNumber=0873400003922000110" TargetMode="External"/><Relationship Id="rId7" Type="http://schemas.openxmlformats.org/officeDocument/2006/relationships/hyperlink" Target="https://zakupki.gov.ru/epz/order/notice/ea20/view/common-info.html?regNumber=0873400003922000007" TargetMode="External"/><Relationship Id="rId162" Type="http://schemas.openxmlformats.org/officeDocument/2006/relationships/hyperlink" Target="https://zakupki.gov.ru/epz/order/notice/ea20/view/common-info.html?regNumber=0873400003922000134" TargetMode="External"/><Relationship Id="rId183" Type="http://schemas.openxmlformats.org/officeDocument/2006/relationships/hyperlink" Target="https://zakupki.gov.ru/epz/order/notice/ea20/view/common-info.html?regNumber=0873400003922000163" TargetMode="External"/><Relationship Id="rId218" Type="http://schemas.openxmlformats.org/officeDocument/2006/relationships/hyperlink" Target="https://zakupki.gov.ru/epz/order/notice/ea20/view/common-info.html?regNumber=0873400003922000248" TargetMode="External"/><Relationship Id="rId239" Type="http://schemas.openxmlformats.org/officeDocument/2006/relationships/hyperlink" Target="https://zakupki.gov.ru/epz/order/notice/ea20/view/common-info.html?regNumber=0873400003922000270" TargetMode="External"/><Relationship Id="rId250" Type="http://schemas.openxmlformats.org/officeDocument/2006/relationships/hyperlink" Target="https://zakupki.gov.ru/epz/contract/contractCard/common-info.html?reestrNumber=1970515020222000441" TargetMode="External"/><Relationship Id="rId271" Type="http://schemas.openxmlformats.org/officeDocument/2006/relationships/hyperlink" Target="https://zakupki.gov.ru/epz/order/notice/ea20/view/common-info.html?regNumber=0873400003922000450" TargetMode="External"/><Relationship Id="rId292" Type="http://schemas.openxmlformats.org/officeDocument/2006/relationships/hyperlink" Target="https://zakupki.gov.ru/epz/contract/contractCard/common-info.html?reestrNumber=1970515020222000510" TargetMode="External"/><Relationship Id="rId24" Type="http://schemas.openxmlformats.org/officeDocument/2006/relationships/hyperlink" Target="https://zakupki.gov.ru/epz/order/notice/ea20/view/common-info.html?regNumber=0873400003922000026" TargetMode="External"/><Relationship Id="rId45" Type="http://schemas.openxmlformats.org/officeDocument/2006/relationships/hyperlink" Target="https://zakupki.gov.ru/epz/order/notice/ea20/view/common-info.html?regNumber=0873400003922000052" TargetMode="External"/><Relationship Id="rId66" Type="http://schemas.openxmlformats.org/officeDocument/2006/relationships/hyperlink" Target="https://zakupki.gov.ru/epz/order/notice/ea20/view/common-info.html?regNumber=0873400003922000070" TargetMode="External"/><Relationship Id="rId87" Type="http://schemas.openxmlformats.org/officeDocument/2006/relationships/hyperlink" Target="https://zakupki.gov.ru/epz/order/notice/ea20/view/common-info.html?regNumber=0873400003922000090" TargetMode="External"/><Relationship Id="rId110" Type="http://schemas.openxmlformats.org/officeDocument/2006/relationships/hyperlink" Target="https://zakupki.gov.ru/epz/order/notice/ea20/view/common-info.html?regNumber=0873400003922000199" TargetMode="External"/><Relationship Id="rId131" Type="http://schemas.openxmlformats.org/officeDocument/2006/relationships/hyperlink" Target="https://zakupki.gov.ru/epz/order/notice/ea20/view/common-info.html?regNumber=0873400003922000098" TargetMode="External"/><Relationship Id="rId152" Type="http://schemas.openxmlformats.org/officeDocument/2006/relationships/hyperlink" Target="https://zakupki.gov.ru/epz/order/notice/ea20/view/common-info.html?regNumber=0873400003922000121" TargetMode="External"/><Relationship Id="rId173" Type="http://schemas.openxmlformats.org/officeDocument/2006/relationships/hyperlink" Target="https://zakupki.gov.ru/epz/order/notice/ea20/view/common-info.html?regNumber=0873400003922000171" TargetMode="External"/><Relationship Id="rId194" Type="http://schemas.openxmlformats.org/officeDocument/2006/relationships/hyperlink" Target="https://zakupki.gov.ru/epz/order/notice/ea20/view/common-info.html?regNumber=0873400003922000176" TargetMode="External"/><Relationship Id="rId208" Type="http://schemas.openxmlformats.org/officeDocument/2006/relationships/hyperlink" Target="https://zakupki.gov.ru/epz/order/notice/ea20/view/common-info.html?regNumber=0873400003922000314" TargetMode="External"/><Relationship Id="rId229" Type="http://schemas.openxmlformats.org/officeDocument/2006/relationships/hyperlink" Target="https://zakupki.gov.ru/epz/order/notice/ea20/view/common-info.html?regNumber=0873400003922000260" TargetMode="External"/><Relationship Id="rId240" Type="http://schemas.openxmlformats.org/officeDocument/2006/relationships/hyperlink" Target="https://zakupki.gov.ru/epz/order/notice/ea20/view/common-info.html?regNumber=0873400003922000271" TargetMode="External"/><Relationship Id="rId261" Type="http://schemas.openxmlformats.org/officeDocument/2006/relationships/hyperlink" Target="https://zakupki.gov.ru/epz/order/notice/ea20/view/common-info.html?regNumber=0873400003922000449" TargetMode="External"/><Relationship Id="rId14" Type="http://schemas.openxmlformats.org/officeDocument/2006/relationships/hyperlink" Target="https://zakupki.gov.ru/epz/order/notice/ea20/view/common-info.html?regNumber=0873400003922000015" TargetMode="External"/><Relationship Id="rId35" Type="http://schemas.openxmlformats.org/officeDocument/2006/relationships/hyperlink" Target="https://zakupki.gov.ru/epz/order/notice/ea20/view/common-info.html?regNumber=0873400003922000042" TargetMode="External"/><Relationship Id="rId56" Type="http://schemas.openxmlformats.org/officeDocument/2006/relationships/hyperlink" Target="https://zakupki.gov.ru/epz/order/notice/ea20/view/common-info.html?regNumber=0873400003922000066" TargetMode="External"/><Relationship Id="rId77" Type="http://schemas.openxmlformats.org/officeDocument/2006/relationships/hyperlink" Target="https://zakupki.gov.ru/epz/order/notice/ea20/view/common-info.html?regNumber=0873400003922000043" TargetMode="External"/><Relationship Id="rId100" Type="http://schemas.openxmlformats.org/officeDocument/2006/relationships/hyperlink" Target="https://zakupki.gov.ru/epz/order/notice/ea20/view/common-info.html?regNumber=0873400003922000197" TargetMode="External"/><Relationship Id="rId282" Type="http://schemas.openxmlformats.org/officeDocument/2006/relationships/hyperlink" Target="https://zakupki.gov.ru/epz/order/notice/ea20/view/common-info.html?regNumber=0873400003922000469" TargetMode="External"/><Relationship Id="rId8" Type="http://schemas.openxmlformats.org/officeDocument/2006/relationships/hyperlink" Target="https://zakupki.gov.ru/epz/order/notice/ea20/view/common-info.html?regNumber=0873400003922000008" TargetMode="External"/><Relationship Id="rId98" Type="http://schemas.openxmlformats.org/officeDocument/2006/relationships/hyperlink" Target="https://zakupki.gov.ru/epz/order/notice/ea20/view/common-info.html?regNumber=0873400003922000196" TargetMode="External"/><Relationship Id="rId121" Type="http://schemas.openxmlformats.org/officeDocument/2006/relationships/hyperlink" Target="https://zakupki.gov.ru/epz/order/notice/ea20/view/common-info.html?regNumber=0873400003922000230" TargetMode="External"/><Relationship Id="rId142" Type="http://schemas.openxmlformats.org/officeDocument/2006/relationships/hyperlink" Target="https://zakupki.gov.ru/epz/order/notice/ea20/view/common-info.html?regNumber=0873400003922000111" TargetMode="External"/><Relationship Id="rId163" Type="http://schemas.openxmlformats.org/officeDocument/2006/relationships/hyperlink" Target="https://zakupki.gov.ru/epz/order/notice/ea20/view/common-info.html?regNumber=0873400003922000136" TargetMode="External"/><Relationship Id="rId184" Type="http://schemas.openxmlformats.org/officeDocument/2006/relationships/hyperlink" Target="https://zakupki.gov.ru/epz/order/notice/ea20/view/common-info.html?regNumber=0873400003922000274" TargetMode="External"/><Relationship Id="rId219" Type="http://schemas.openxmlformats.org/officeDocument/2006/relationships/hyperlink" Target="https://zakupki.gov.ru/epz/order/notice/ea20/view/common-info.html?regNumber=0873400003922000249" TargetMode="External"/><Relationship Id="rId230" Type="http://schemas.openxmlformats.org/officeDocument/2006/relationships/hyperlink" Target="https://zakupki.gov.ru/epz/order/notice/ea20/view/common-info.html?regNumber=0873400003922000261" TargetMode="External"/><Relationship Id="rId251" Type="http://schemas.openxmlformats.org/officeDocument/2006/relationships/hyperlink" Target="https://zakupki.gov.ru/epz/contract/contractCard/common-info.html?reestrNumber=1970515020222000450" TargetMode="External"/><Relationship Id="rId25" Type="http://schemas.openxmlformats.org/officeDocument/2006/relationships/hyperlink" Target="https://zakupki.gov.ru/epz/order/notice/ea20/view/common-info.html?regNumber=0873400003922000027" TargetMode="External"/><Relationship Id="rId46" Type="http://schemas.openxmlformats.org/officeDocument/2006/relationships/hyperlink" Target="https://zakupki.gov.ru/epz/order/notice/ea20/view/common-info.html?regNumber=0873400003922000054" TargetMode="External"/><Relationship Id="rId67" Type="http://schemas.openxmlformats.org/officeDocument/2006/relationships/hyperlink" Target="https://zakupki.gov.ru/epz/order/notice/ea20/view/common-info.html?regNumber=0873400003922000071" TargetMode="External"/><Relationship Id="rId272" Type="http://schemas.openxmlformats.org/officeDocument/2006/relationships/hyperlink" Target="https://zakupki.gov.ru/epz/order/notice/ea20/view/common-info.html?regNumber=0873400003922000452" TargetMode="External"/><Relationship Id="rId293" Type="http://schemas.openxmlformats.org/officeDocument/2006/relationships/hyperlink" Target="https://zakupki.gov.ru/epz/contract/contractCard/common-info.html?reestrNumber=1970515020222000511" TargetMode="External"/><Relationship Id="rId88" Type="http://schemas.openxmlformats.org/officeDocument/2006/relationships/hyperlink" Target="https://zakupki.gov.ru/epz/order/notice/ea20/view/common-info.html?regNumber=0873400003922000091" TargetMode="External"/><Relationship Id="rId111" Type="http://schemas.openxmlformats.org/officeDocument/2006/relationships/hyperlink" Target="https://zakupki.gov.ru/epz/order/notice/ea20/view/common-info.html?regNumber=0873400003922000201" TargetMode="External"/><Relationship Id="rId132" Type="http://schemas.openxmlformats.org/officeDocument/2006/relationships/hyperlink" Target="https://zakupki.gov.ru/epz/order/notice/ea20/view/common-info.html?regNumber=0873400003922000099" TargetMode="External"/><Relationship Id="rId153" Type="http://schemas.openxmlformats.org/officeDocument/2006/relationships/hyperlink" Target="https://zakupki.gov.ru/epz/order/notice/ea20/view/common-info.html?regNumber=0873400003922000122" TargetMode="External"/><Relationship Id="rId174" Type="http://schemas.openxmlformats.org/officeDocument/2006/relationships/hyperlink" Target="https://zakupki.gov.ru/epz/order/notice/ea20/view/common-info.html?regNumber=0873400003922000146" TargetMode="External"/><Relationship Id="rId195" Type="http://schemas.openxmlformats.org/officeDocument/2006/relationships/hyperlink" Target="https://zakupki.gov.ru/epz/order/notice/ea20/view/common-info.html?regNumber=0873400003922000177" TargetMode="External"/><Relationship Id="rId209" Type="http://schemas.openxmlformats.org/officeDocument/2006/relationships/hyperlink" Target="https://zakupki.gov.ru/epz/order/notice/ea20/view/common-info.html?regNumber=0873400003922000308" TargetMode="External"/><Relationship Id="rId220" Type="http://schemas.openxmlformats.org/officeDocument/2006/relationships/hyperlink" Target="https://zakupki.gov.ru/epz/order/notice/ea20/view/common-info.html?regNumber=0873400003922000250" TargetMode="External"/><Relationship Id="rId241" Type="http://schemas.openxmlformats.org/officeDocument/2006/relationships/hyperlink" Target="https://zakupki.gov.ru/epz/order/notice/ea20/view/common-info.html?regNumber=0873400003922000374" TargetMode="External"/><Relationship Id="rId15" Type="http://schemas.openxmlformats.org/officeDocument/2006/relationships/hyperlink" Target="https://zakupki.gov.ru/epz/order/notice/ea20/view/common-info.html?regNumber=0873400003922000016" TargetMode="External"/><Relationship Id="rId36" Type="http://schemas.openxmlformats.org/officeDocument/2006/relationships/hyperlink" Target="https://zakupki.gov.ru/epz/order/notice/ea20/view/common-info.html?regNumber=0873400003922000041" TargetMode="External"/><Relationship Id="rId57" Type="http://schemas.openxmlformats.org/officeDocument/2006/relationships/hyperlink" Target="https://zakupki.gov.ru/epz/order/notice/ea20/view/common-info.html?regNumber=0873400003922000067" TargetMode="External"/><Relationship Id="rId262" Type="http://schemas.openxmlformats.org/officeDocument/2006/relationships/hyperlink" Target="https://zakupki.gov.ru/epz/order/notice/ea20/view/common-info.html?regNumber=0873400003922000433" TargetMode="External"/><Relationship Id="rId283" Type="http://schemas.openxmlformats.org/officeDocument/2006/relationships/hyperlink" Target="https://zakupki.gov.ru/epz/order/notice/ea20/view/common-info.html?regNumber=0873400003922000471" TargetMode="External"/><Relationship Id="rId78" Type="http://schemas.openxmlformats.org/officeDocument/2006/relationships/hyperlink" Target="https://zakupki.gov.ru/epz/order/notice/ea20/view/common-info.html?regNumber=0873400003922000079" TargetMode="External"/><Relationship Id="rId99" Type="http://schemas.openxmlformats.org/officeDocument/2006/relationships/hyperlink" Target="https://zakupki.gov.ru/epz/order/notice/ea20/view/common-info.html?regNumber=0873400003922000194" TargetMode="External"/><Relationship Id="rId101" Type="http://schemas.openxmlformats.org/officeDocument/2006/relationships/hyperlink" Target="https://zakupki.gov.ru/epz/order/notice/ea20/view/common-info.html?regNumber=0873400003922000200" TargetMode="External"/><Relationship Id="rId122" Type="http://schemas.openxmlformats.org/officeDocument/2006/relationships/hyperlink" Target="https://zakupki.gov.ru/epz/order/notice/ea20/view/common-info.html?regNumber=0873400003922000228" TargetMode="External"/><Relationship Id="rId143" Type="http://schemas.openxmlformats.org/officeDocument/2006/relationships/hyperlink" Target="https://zakupki.gov.ru/epz/order/notice/ea20/view/common-info.html?regNumber=0873400003922000112" TargetMode="External"/><Relationship Id="rId164" Type="http://schemas.openxmlformats.org/officeDocument/2006/relationships/hyperlink" Target="https://zakupki.gov.ru/epz/order/notice/ea20/view/common-info.html?regNumber=0873400003922000137" TargetMode="External"/><Relationship Id="rId185" Type="http://schemas.openxmlformats.org/officeDocument/2006/relationships/hyperlink" Target="https://zakupki.gov.ru/epz/order/notice/ea20/view/common-info.html?regNumber=0873400003922000302" TargetMode="External"/><Relationship Id="rId9" Type="http://schemas.openxmlformats.org/officeDocument/2006/relationships/hyperlink" Target="https://zakupki.gov.ru/epz/order/notice/ea20/view/common-info.html?regNumber=0873400003922000009" TargetMode="External"/><Relationship Id="rId210" Type="http://schemas.openxmlformats.org/officeDocument/2006/relationships/hyperlink" Target="https://zakupki.gov.ru/epz/order/notice/ea20/view/common-info.html?regNumber=0873400003922000275" TargetMode="External"/><Relationship Id="rId26" Type="http://schemas.openxmlformats.org/officeDocument/2006/relationships/hyperlink" Target="https://zakupki.gov.ru/epz/order/notice/ea20/view/common-info.html?regNumber=0873400003922000028" TargetMode="External"/><Relationship Id="rId231" Type="http://schemas.openxmlformats.org/officeDocument/2006/relationships/hyperlink" Target="https://zakupki.gov.ru/epz/order/notice/ea20/view/common-info.html?regNumber=0873400003922000262" TargetMode="External"/><Relationship Id="rId252" Type="http://schemas.openxmlformats.org/officeDocument/2006/relationships/hyperlink" Target="https://zakupki.gov.ru/epz/order/notice/ea20/view/common-info.html?regNumber=0873400003922000434" TargetMode="External"/><Relationship Id="rId273" Type="http://schemas.openxmlformats.org/officeDocument/2006/relationships/hyperlink" Target="https://zakupki.gov.ru/epz/order/notice/ea20/view/common-info.html?regNumber=0873400003922000453" TargetMode="External"/><Relationship Id="rId294" Type="http://schemas.openxmlformats.org/officeDocument/2006/relationships/hyperlink" Target="https://zakupki.gov.ru/epz/order/notice/ea20/view/common-info.html?regNumber=0873400003922000531" TargetMode="External"/><Relationship Id="rId47" Type="http://schemas.openxmlformats.org/officeDocument/2006/relationships/hyperlink" Target="https://zakupki.gov.ru/epz/order/notice/ea20/view/common-info.html?regNumber=0873400003922000055" TargetMode="External"/><Relationship Id="rId68" Type="http://schemas.openxmlformats.org/officeDocument/2006/relationships/hyperlink" Target="https://zakupki.gov.ru/epz/order/notice/ea20/view/common-info.html?regNumber=0873400003922000072" TargetMode="External"/><Relationship Id="rId89" Type="http://schemas.openxmlformats.org/officeDocument/2006/relationships/hyperlink" Target="https://zakupki.gov.ru/epz/order/notice/ea20/view/common-info.html?regNumber=0873400003922000092" TargetMode="External"/><Relationship Id="rId112" Type="http://schemas.openxmlformats.org/officeDocument/2006/relationships/hyperlink" Target="https://zakupki.gov.ru/epz/order/notice/ea20/view/common-info.html?regNumber=0873400003922000205" TargetMode="External"/><Relationship Id="rId133" Type="http://schemas.openxmlformats.org/officeDocument/2006/relationships/hyperlink" Target="https://zakupki.gov.ru/epz/order/notice/ea20/view/common-info.html?regNumber=0873400003922000100" TargetMode="External"/><Relationship Id="rId154" Type="http://schemas.openxmlformats.org/officeDocument/2006/relationships/hyperlink" Target="https://zakupki.gov.ru/epz/order/notice/ea20/view/common-info.html?regNumber=0873400003922000123" TargetMode="External"/><Relationship Id="rId175" Type="http://schemas.openxmlformats.org/officeDocument/2006/relationships/hyperlink" Target="https://zakupki.gov.ru/epz/order/notice/ea20/view/common-info.html?regNumber=0873400003922000151" TargetMode="External"/><Relationship Id="rId196" Type="http://schemas.openxmlformats.org/officeDocument/2006/relationships/hyperlink" Target="https://zakupki.gov.ru/epz/order/notice/ea20/view/common-info.html?regNumber=0873400003922000181" TargetMode="External"/><Relationship Id="rId200" Type="http://schemas.openxmlformats.org/officeDocument/2006/relationships/hyperlink" Target="https://zakupki.gov.ru/epz/order/notice/ea20/view/common-info.html?regNumber=0873400003922000186" TargetMode="External"/><Relationship Id="rId16" Type="http://schemas.openxmlformats.org/officeDocument/2006/relationships/hyperlink" Target="https://zakupki.gov.ru/epz/order/notice/ea20/view/common-info.html?regNumber=0873400003922000017" TargetMode="External"/><Relationship Id="rId221" Type="http://schemas.openxmlformats.org/officeDocument/2006/relationships/hyperlink" Target="https://zakupki.gov.ru/epz/order/notice/ea20/view/common-info.html?regNumber=0873400003922000251" TargetMode="External"/><Relationship Id="rId242" Type="http://schemas.openxmlformats.org/officeDocument/2006/relationships/hyperlink" Target="https://zakupki.gov.ru/epz/order/notice/ea20/view/common-info.html?regNumber=0873400003922000374" TargetMode="External"/><Relationship Id="rId263" Type="http://schemas.openxmlformats.org/officeDocument/2006/relationships/hyperlink" Target="https://zakupki.gov.ru/epz/order/notice/ea20/view/common-info.html?regNumber=0873400003922000435" TargetMode="External"/><Relationship Id="rId284" Type="http://schemas.openxmlformats.org/officeDocument/2006/relationships/hyperlink" Target="https://zakupki.gov.ru/epz/order/notice/ea20/view/common-info.html?regNumber=0873400003922000471" TargetMode="External"/><Relationship Id="rId37" Type="http://schemas.openxmlformats.org/officeDocument/2006/relationships/hyperlink" Target="https://zakupki.gov.ru/epz/order/notice/ea20/view/common-info.html?regNumber=0873400003922000044" TargetMode="External"/><Relationship Id="rId58" Type="http://schemas.openxmlformats.org/officeDocument/2006/relationships/hyperlink" Target="https://zakupki.gov.ru/epz/order/notice/ea20/view/common-info.html?regNumber=0873400003922000068" TargetMode="External"/><Relationship Id="rId79" Type="http://schemas.openxmlformats.org/officeDocument/2006/relationships/hyperlink" Target="https://zakupki.gov.ru/epz/order/notice/ea20/view/common-info.html?regNumber=0873400003922000080" TargetMode="External"/><Relationship Id="rId102" Type="http://schemas.openxmlformats.org/officeDocument/2006/relationships/hyperlink" Target="https://zakupki.gov.ru/epz/order/notice/ea20/view/common-info.html?regNumber=0873400003922000204" TargetMode="External"/><Relationship Id="rId123" Type="http://schemas.openxmlformats.org/officeDocument/2006/relationships/hyperlink" Target="https://zakupki.gov.ru/epz/order/notice/ea20/view/common-info.html?regNumber=0873400003922000093" TargetMode="External"/><Relationship Id="rId144" Type="http://schemas.openxmlformats.org/officeDocument/2006/relationships/hyperlink" Target="https://zakupki.gov.ru/epz/order/notice/ea20/view/common-info.html?regNumber=0873400003922000113" TargetMode="External"/><Relationship Id="rId90" Type="http://schemas.openxmlformats.org/officeDocument/2006/relationships/hyperlink" Target="https://zakupki.gov.ru/epz/order/notice/ea20/view/common-info.html?regNumber=0873400003922000148" TargetMode="External"/><Relationship Id="rId165" Type="http://schemas.openxmlformats.org/officeDocument/2006/relationships/hyperlink" Target="https://zakupki.gov.ru/epz/order/notice/ea20/view/common-info.html?regNumber=0873400003922000138" TargetMode="External"/><Relationship Id="rId186" Type="http://schemas.openxmlformats.org/officeDocument/2006/relationships/hyperlink" Target="https://zakupki.gov.ru/epz/order/notice/ea20/view/common-info.html?regNumber=0873400003922000305" TargetMode="External"/><Relationship Id="rId211" Type="http://schemas.openxmlformats.org/officeDocument/2006/relationships/hyperlink" Target="https://zakupki.gov.ru/epz/order/notice/ea20/view/common-info.html?regNumber=0873400003922000280" TargetMode="External"/><Relationship Id="rId232" Type="http://schemas.openxmlformats.org/officeDocument/2006/relationships/hyperlink" Target="https://zakupki.gov.ru/epz/order/notice/ea20/view/common-info.html?regNumber=0873400003922000263" TargetMode="External"/><Relationship Id="rId253" Type="http://schemas.openxmlformats.org/officeDocument/2006/relationships/hyperlink" Target="https://zakupki.gov.ru/epz/order/notice/ea20/view/common-info.html?regNumber=0873400003922000436" TargetMode="External"/><Relationship Id="rId274" Type="http://schemas.openxmlformats.org/officeDocument/2006/relationships/hyperlink" Target="https://zakupki.gov.ru/epz/order/notice/ea20/view/common-info.html?regNumber=0873400003922000454" TargetMode="External"/><Relationship Id="rId295" Type="http://schemas.openxmlformats.org/officeDocument/2006/relationships/printerSettings" Target="../printerSettings/printerSettings2.bin"/><Relationship Id="rId27" Type="http://schemas.openxmlformats.org/officeDocument/2006/relationships/hyperlink" Target="https://zakupki.gov.ru/epz/order/notice/ea20/view/common-info.html?regNumber=0873400003922000029" TargetMode="External"/><Relationship Id="rId48" Type="http://schemas.openxmlformats.org/officeDocument/2006/relationships/hyperlink" Target="https://zakupki.gov.ru/epz/order/notice/ea20/view/common-info.html?regNumber=0873400003922000056" TargetMode="External"/><Relationship Id="rId69" Type="http://schemas.openxmlformats.org/officeDocument/2006/relationships/hyperlink" Target="https://zakupki.gov.ru/epz/order/notice/ea20/view/common-info.html?regNumber=0873400003922000074" TargetMode="External"/><Relationship Id="rId113" Type="http://schemas.openxmlformats.org/officeDocument/2006/relationships/hyperlink" Target="https://zakupki.gov.ru/epz/order/notice/ea20/view/common-info.html?regNumber=0873400003922000209" TargetMode="External"/><Relationship Id="rId134" Type="http://schemas.openxmlformats.org/officeDocument/2006/relationships/hyperlink" Target="https://zakupki.gov.ru/epz/order/notice/ea20/view/common-info.html?regNumber=0873400003922000101" TargetMode="External"/><Relationship Id="rId80" Type="http://schemas.openxmlformats.org/officeDocument/2006/relationships/hyperlink" Target="https://zakupki.gov.ru/epz/order/notice/ea20/view/common-info.html?regNumber=0873400003922000081" TargetMode="External"/><Relationship Id="rId155" Type="http://schemas.openxmlformats.org/officeDocument/2006/relationships/hyperlink" Target="https://zakupki.gov.ru/epz/order/notice/ea20/view/common-info.html?regNumber=0873400003922000126" TargetMode="External"/><Relationship Id="rId176" Type="http://schemas.openxmlformats.org/officeDocument/2006/relationships/hyperlink" Target="https://zakupki.gov.ru/epz/order/notice/ea20/view/common-info.html?regNumber=0873400003922000153" TargetMode="External"/><Relationship Id="rId197" Type="http://schemas.openxmlformats.org/officeDocument/2006/relationships/hyperlink" Target="https://zakupki.gov.ru/epz/order/notice/ea20/view/common-info.html?regNumber=0873400003922000183" TargetMode="External"/><Relationship Id="rId201" Type="http://schemas.openxmlformats.org/officeDocument/2006/relationships/hyperlink" Target="https://zakupki.gov.ru/epz/order/notice/ea20/view/common-info.html?regNumber=0873400003922000189" TargetMode="External"/><Relationship Id="rId222" Type="http://schemas.openxmlformats.org/officeDocument/2006/relationships/hyperlink" Target="https://zakupki.gov.ru/epz/order/notice/ea20/view/common-info.html?regNumber=0873400003922000251" TargetMode="External"/><Relationship Id="rId243" Type="http://schemas.openxmlformats.org/officeDocument/2006/relationships/hyperlink" Target="https://zakupki.gov.ru/epz/order/notice/ea20/view/common-info.html?regNumber=0873400003922000375" TargetMode="External"/><Relationship Id="rId264" Type="http://schemas.openxmlformats.org/officeDocument/2006/relationships/hyperlink" Target="https://zakupki.gov.ru/epz/order/notice/ea20/view/common-info.html?regNumber=0873400003922000437" TargetMode="External"/><Relationship Id="rId285" Type="http://schemas.openxmlformats.org/officeDocument/2006/relationships/hyperlink" Target="https://zakupki.gov.ru/epz/order/notice/ea20/view/common-info.html?regNumber=0873400003922000474" TargetMode="External"/><Relationship Id="rId17" Type="http://schemas.openxmlformats.org/officeDocument/2006/relationships/hyperlink" Target="https://zakupki.gov.ru/epz/order/notice/ea20/view/common-info.html?regNumber=0873400003922000018" TargetMode="External"/><Relationship Id="rId38" Type="http://schemas.openxmlformats.org/officeDocument/2006/relationships/hyperlink" Target="https://zakupki.gov.ru/epz/order/notice/ea20/view/common-info.html?regNumber=0873400003922000045" TargetMode="External"/><Relationship Id="rId59" Type="http://schemas.openxmlformats.org/officeDocument/2006/relationships/hyperlink" Target="https://zakupki.gov.ru/epz/order/notice/ea20/view/common-info.html?regNumber=0873400003922000069" TargetMode="External"/><Relationship Id="rId103" Type="http://schemas.openxmlformats.org/officeDocument/2006/relationships/hyperlink" Target="https://zakupki.gov.ru/epz/order/notice/ea20/view/common-info.html?regNumber=0873400003922000214" TargetMode="External"/><Relationship Id="rId124" Type="http://schemas.openxmlformats.org/officeDocument/2006/relationships/hyperlink" Target="https://zakupki.gov.ru/epz/order/notice/ea20/view/common-info.html?regNumber=0873400003922000094" TargetMode="External"/><Relationship Id="rId70" Type="http://schemas.openxmlformats.org/officeDocument/2006/relationships/hyperlink" Target="https://zakupki.gov.ru/epz/order/notice/ea20/view/common-info.html?regNumber=0873400003922000075" TargetMode="External"/><Relationship Id="rId91" Type="http://schemas.openxmlformats.org/officeDocument/2006/relationships/hyperlink" Target="https://zakupki.gov.ru/epz/order/notice/ea20/view/common-info.html?regNumber=0873400003922000160" TargetMode="External"/><Relationship Id="rId145" Type="http://schemas.openxmlformats.org/officeDocument/2006/relationships/hyperlink" Target="https://zakupki.gov.ru/epz/order/notice/ea20/view/common-info.html?regNumber=0873400003922000114" TargetMode="External"/><Relationship Id="rId166" Type="http://schemas.openxmlformats.org/officeDocument/2006/relationships/hyperlink" Target="https://zakupki.gov.ru/epz/order/notice/ea20/view/common-info.html?regNumber=0873400003922000144" TargetMode="External"/><Relationship Id="rId187" Type="http://schemas.openxmlformats.org/officeDocument/2006/relationships/hyperlink" Target="https://zakupki.gov.ru/epz/order/notice/ea20/view/common-info.html?regNumber=0873400003922000340" TargetMode="External"/><Relationship Id="rId1" Type="http://schemas.openxmlformats.org/officeDocument/2006/relationships/hyperlink" Target="https://zakupki.gov.ru/epz/order/notice/ea20/view/common-info.html?regNumber=0873400003922000001" TargetMode="External"/><Relationship Id="rId212" Type="http://schemas.openxmlformats.org/officeDocument/2006/relationships/hyperlink" Target="https://zakupki.gov.ru/epz/order/notice/ea20/view/common-info.html?regNumber=0873400003922000229" TargetMode="External"/><Relationship Id="rId233" Type="http://schemas.openxmlformats.org/officeDocument/2006/relationships/hyperlink" Target="https://zakupki.gov.ru/epz/order/notice/ea20/view/common-info.html?regNumber=0873400003922000264" TargetMode="External"/><Relationship Id="rId254" Type="http://schemas.openxmlformats.org/officeDocument/2006/relationships/hyperlink" Target="https://zakupki.gov.ru/epz/order/notice/ea20/view/common-info.html?regNumber=0873400003922000437" TargetMode="External"/><Relationship Id="rId28" Type="http://schemas.openxmlformats.org/officeDocument/2006/relationships/hyperlink" Target="https://zakupki.gov.ru/epz/order/notice/ea20/view/common-info.html?regNumber=0873400003922000030" TargetMode="External"/><Relationship Id="rId49" Type="http://schemas.openxmlformats.org/officeDocument/2006/relationships/hyperlink" Target="https://zakupki.gov.ru/epz/order/notice/ea20/view/common-info.html?regNumber=0873400003922000058" TargetMode="External"/><Relationship Id="rId114" Type="http://schemas.openxmlformats.org/officeDocument/2006/relationships/hyperlink" Target="https://zakupki.gov.ru/epz/order/notice/ea20/view/common-info.html?regNumber=0873400003922000211" TargetMode="External"/><Relationship Id="rId275" Type="http://schemas.openxmlformats.org/officeDocument/2006/relationships/hyperlink" Target="https://zakupki.gov.ru/epz/order/notice/ea20/view/common-info.html?regNumber=0873400003922000460" TargetMode="External"/><Relationship Id="rId60" Type="http://schemas.openxmlformats.org/officeDocument/2006/relationships/hyperlink" Target="https://zakupki.gov.ru/epz/order/notice/ea20/view/common-info.html?regNumber=0873400003922000124" TargetMode="External"/><Relationship Id="rId81" Type="http://schemas.openxmlformats.org/officeDocument/2006/relationships/hyperlink" Target="https://zakupki.gov.ru/epz/order/notice/ea20/view/common-info.html?regNumber=0873400003922000082" TargetMode="External"/><Relationship Id="rId135" Type="http://schemas.openxmlformats.org/officeDocument/2006/relationships/hyperlink" Target="https://zakupki.gov.ru/epz/order/notice/ea20/view/common-info.html?regNumber=0873400003922000102" TargetMode="External"/><Relationship Id="rId156" Type="http://schemas.openxmlformats.org/officeDocument/2006/relationships/hyperlink" Target="https://zakupki.gov.ru/epz/order/notice/ea20/view/common-info.html?regNumber=0873400003922000127" TargetMode="External"/><Relationship Id="rId177" Type="http://schemas.openxmlformats.org/officeDocument/2006/relationships/hyperlink" Target="https://zakupki.gov.ru/epz/order/notice/ea20/view/common-info.html?regNumber=0873400003922000155" TargetMode="External"/><Relationship Id="rId198" Type="http://schemas.openxmlformats.org/officeDocument/2006/relationships/hyperlink" Target="https://zakupki.gov.ru/epz/order/notice/ea20/view/common-info.html?regNumber=0873400003922000184" TargetMode="External"/><Relationship Id="rId202" Type="http://schemas.openxmlformats.org/officeDocument/2006/relationships/hyperlink" Target="https://zakupki.gov.ru/epz/order/notice/ea20/view/common-info.html?regNumber=0873400003922000190" TargetMode="External"/><Relationship Id="rId223" Type="http://schemas.openxmlformats.org/officeDocument/2006/relationships/hyperlink" Target="https://zakupki.gov.ru/epz/order/notice/ea20/view/common-info.html?regNumber=0873400003922000253" TargetMode="External"/><Relationship Id="rId244" Type="http://schemas.openxmlformats.org/officeDocument/2006/relationships/hyperlink" Target="https://zakupki.gov.ru/epz/order/notice/ea20/view/common-info.html?regNumber=0873400003922000376" TargetMode="External"/><Relationship Id="rId18" Type="http://schemas.openxmlformats.org/officeDocument/2006/relationships/hyperlink" Target="https://zakupki.gov.ru/epz/order/notice/ea20/view/common-info.html?regNumber=0873400003922000020" TargetMode="External"/><Relationship Id="rId39" Type="http://schemas.openxmlformats.org/officeDocument/2006/relationships/hyperlink" Target="https://zakupki.gov.ru/epz/order/notice/ea20/view/common-info.html?regNumber=0873400003922000046" TargetMode="External"/><Relationship Id="rId265" Type="http://schemas.openxmlformats.org/officeDocument/2006/relationships/hyperlink" Target="https://zakupki.gov.ru/epz/order/notice/ea20/view/common-info.html?regNumber=0873400003922000438" TargetMode="External"/><Relationship Id="rId286" Type="http://schemas.openxmlformats.org/officeDocument/2006/relationships/hyperlink" Target="https://zakupki.gov.ru/epz/order/notice/ea20/view/common-info.html?regNumber=0873400003922000475" TargetMode="External"/><Relationship Id="rId50" Type="http://schemas.openxmlformats.org/officeDocument/2006/relationships/hyperlink" Target="https://zakupki.gov.ru/epz/order/notice/ea20/view/common-info.html?regNumber=0873400003922000059" TargetMode="External"/><Relationship Id="rId104" Type="http://schemas.openxmlformats.org/officeDocument/2006/relationships/hyperlink" Target="https://zakupki.gov.ru/epz/order/notice/ea20/view/common-info.html?regNumber=0873400003922000215" TargetMode="External"/><Relationship Id="rId125" Type="http://schemas.openxmlformats.org/officeDocument/2006/relationships/hyperlink" Target="https://zakupki.gov.ru/epz/order/notice/ea20/view/common-info.html?regNumber=0873400003922000212" TargetMode="External"/><Relationship Id="rId146" Type="http://schemas.openxmlformats.org/officeDocument/2006/relationships/hyperlink" Target="https://zakupki.gov.ru/epz/order/notice/ea20/view/common-info.html?regNumber=0873400003922000115" TargetMode="External"/><Relationship Id="rId167" Type="http://schemas.openxmlformats.org/officeDocument/2006/relationships/hyperlink" Target="https://zakupki.gov.ru/epz/order/notice/ea20/view/common-info.html?regNumber=0873400003922000143" TargetMode="External"/><Relationship Id="rId188" Type="http://schemas.openxmlformats.org/officeDocument/2006/relationships/hyperlink" Target="https://zakupki.gov.ru/epz/order/notice/ea20/view/common-info.html?regNumber=0873400003922000164" TargetMode="External"/><Relationship Id="rId71" Type="http://schemas.openxmlformats.org/officeDocument/2006/relationships/hyperlink" Target="https://zakupki.gov.ru/epz/order/notice/ea20/view/common-info.html?regNumber=0873400003922000076" TargetMode="External"/><Relationship Id="rId92" Type="http://schemas.openxmlformats.org/officeDocument/2006/relationships/hyperlink" Target="https://zakupki.gov.ru/epz/order/notice/ea20/view/common-info.html?regNumber=0873400003922000203" TargetMode="External"/><Relationship Id="rId213" Type="http://schemas.openxmlformats.org/officeDocument/2006/relationships/hyperlink" Target="https://zakupki.gov.ru/epz/order/notice/ea20/view/common-info.html?regNumber=0873400003922000237" TargetMode="External"/><Relationship Id="rId234" Type="http://schemas.openxmlformats.org/officeDocument/2006/relationships/hyperlink" Target="https://zakupki.gov.ru/epz/order/notice/ea20/view/common-info.html?regNumber=0873400003922000265" TargetMode="External"/><Relationship Id="rId2" Type="http://schemas.openxmlformats.org/officeDocument/2006/relationships/hyperlink" Target="https://zakupki.gov.ru/epz/order/notice/ea20/view/common-info.html?regNumber=0873400003922000002" TargetMode="External"/><Relationship Id="rId29" Type="http://schemas.openxmlformats.org/officeDocument/2006/relationships/hyperlink" Target="https://zakupki.gov.ru/epz/order/notice/ea20/view/common-info.html?regNumber=0873400003922000031" TargetMode="External"/><Relationship Id="rId255" Type="http://schemas.openxmlformats.org/officeDocument/2006/relationships/hyperlink" Target="https://zakupki.gov.ru/epz/order/notice/ea20/view/common-info.html?regNumber=0873400003922000440" TargetMode="External"/><Relationship Id="rId276" Type="http://schemas.openxmlformats.org/officeDocument/2006/relationships/hyperlink" Target="https://zakupki.gov.ru/epz/order/notice/ea20/view/common-info.html?regNumber=0873400003922000455" TargetMode="External"/><Relationship Id="rId40" Type="http://schemas.openxmlformats.org/officeDocument/2006/relationships/hyperlink" Target="https://zakupki.gov.ru/epz/order/notice/ea20/view/common-info.html?regNumber=0873400003922000047" TargetMode="External"/><Relationship Id="rId115" Type="http://schemas.openxmlformats.org/officeDocument/2006/relationships/hyperlink" Target="https://zakupki.gov.ru/epz/order/notice/ea20/view/common-info.html?regNumber=0873400003922000222" TargetMode="External"/><Relationship Id="rId136" Type="http://schemas.openxmlformats.org/officeDocument/2006/relationships/hyperlink" Target="https://zakupki.gov.ru/epz/order/notice/ea20/view/common-info.html?regNumber=0873400003922000103" TargetMode="External"/><Relationship Id="rId157" Type="http://schemas.openxmlformats.org/officeDocument/2006/relationships/hyperlink" Target="https://zakupki.gov.ru/epz/order/notice/ea20/view/common-info.html?regNumber=0873400003922000125" TargetMode="External"/><Relationship Id="rId178" Type="http://schemas.openxmlformats.org/officeDocument/2006/relationships/hyperlink" Target="https://zakupki.gov.ru/epz/order/notice/ea20/view/common-info.html?regNumber=0873400003922000156" TargetMode="External"/><Relationship Id="rId61" Type="http://schemas.openxmlformats.org/officeDocument/2006/relationships/hyperlink" Target="https://zakupki.gov.ru/epz/order/notice/ea20/view/common-info.html?regNumber=0873400003922000130" TargetMode="External"/><Relationship Id="rId82" Type="http://schemas.openxmlformats.org/officeDocument/2006/relationships/hyperlink" Target="https://zakupki.gov.ru/epz/order/notice/ea20/view/common-info.html?regNumber=0873400003922000085" TargetMode="External"/><Relationship Id="rId199" Type="http://schemas.openxmlformats.org/officeDocument/2006/relationships/hyperlink" Target="https://zakupki.gov.ru/epz/order/notice/ea20/view/common-info.html?regNumber=0873400003922000185" TargetMode="External"/><Relationship Id="rId203" Type="http://schemas.openxmlformats.org/officeDocument/2006/relationships/hyperlink" Target="https://zakupki.gov.ru/epz/order/notice/ea20/view/common-info.html?regNumber=0873400003922000191" TargetMode="External"/><Relationship Id="rId19" Type="http://schemas.openxmlformats.org/officeDocument/2006/relationships/hyperlink" Target="https://zakupki.gov.ru/epz/order/notice/ea20/view/common-info.html?regNumber=0873400003922000021" TargetMode="External"/><Relationship Id="rId224" Type="http://schemas.openxmlformats.org/officeDocument/2006/relationships/hyperlink" Target="https://zakupki.gov.ru/epz/order/notice/ea20/view/common-info.html?regNumber=0873400003922000254" TargetMode="External"/><Relationship Id="rId245" Type="http://schemas.openxmlformats.org/officeDocument/2006/relationships/hyperlink" Target="https://zakupki.gov.ru/epz/order/notice/ea20/view/common-info.html?regNumber=0873400003922000377" TargetMode="External"/><Relationship Id="rId266" Type="http://schemas.openxmlformats.org/officeDocument/2006/relationships/hyperlink" Target="https://zakupki.gov.ru/epz/order/notice/ea20/view/common-info.html?regNumber=0873400003922000439" TargetMode="External"/><Relationship Id="rId287" Type="http://schemas.openxmlformats.org/officeDocument/2006/relationships/hyperlink" Target="https://zakupki.gov.ru/epz/contract/contractCard/common-info.html?reestrNumber=1970515020222000489" TargetMode="External"/><Relationship Id="rId30" Type="http://schemas.openxmlformats.org/officeDocument/2006/relationships/hyperlink" Target="https://zakupki.gov.ru/epz/order/notice/ea20/view/common-info.html?regNumber=0873400003922000033" TargetMode="External"/><Relationship Id="rId105" Type="http://schemas.openxmlformats.org/officeDocument/2006/relationships/hyperlink" Target="https://zakupki.gov.ru/epz/order/notice/ea20/view/common-info.html?regNumber=0873400003922000216" TargetMode="External"/><Relationship Id="rId126" Type="http://schemas.openxmlformats.org/officeDocument/2006/relationships/hyperlink" Target="https://zakupki.gov.ru/epz/order/notice/ea20/view/common-info.html?regNumber=0873400003922000213" TargetMode="External"/><Relationship Id="rId147" Type="http://schemas.openxmlformats.org/officeDocument/2006/relationships/hyperlink" Target="https://zakupki.gov.ru/epz/order/notice/ea20/view/common-info.html?regNumber=0873400003922000116" TargetMode="External"/><Relationship Id="rId168" Type="http://schemas.openxmlformats.org/officeDocument/2006/relationships/hyperlink" Target="https://zakupki.gov.ru/epz/order/notice/ea20/view/common-info.html?regNumber=0873400003922000240" TargetMode="External"/><Relationship Id="rId51" Type="http://schemas.openxmlformats.org/officeDocument/2006/relationships/hyperlink" Target="https://zakupki.gov.ru/epz/order/notice/ea20/view/common-info.html?regNumber=0873400003922000060" TargetMode="External"/><Relationship Id="rId72" Type="http://schemas.openxmlformats.org/officeDocument/2006/relationships/hyperlink" Target="https://zakupki.gov.ru/epz/order/notice/ea20/view/common-info.html?regNumber=0873400003922000077" TargetMode="External"/><Relationship Id="rId93" Type="http://schemas.openxmlformats.org/officeDocument/2006/relationships/hyperlink" Target="https://zakupki.gov.ru/epz/order/notice/ea20/view/common-info.html?regNumber=0873400003922000207" TargetMode="External"/><Relationship Id="rId189" Type="http://schemas.openxmlformats.org/officeDocument/2006/relationships/hyperlink" Target="https://zakupki.gov.ru/epz/order/notice/ea20/view/common-info.html?regNumber=0873400003922000165" TargetMode="External"/><Relationship Id="rId3" Type="http://schemas.openxmlformats.org/officeDocument/2006/relationships/hyperlink" Target="https://zakupki.gov.ru/epz/order/notice/ea20/view/common-info.html?regNumber=0873400003922000003" TargetMode="External"/><Relationship Id="rId214" Type="http://schemas.openxmlformats.org/officeDocument/2006/relationships/hyperlink" Target="https://zakupki.gov.ru/epz/order/notice/ea20/view/common-info.html?regNumber=0873400003922000243" TargetMode="External"/><Relationship Id="rId235" Type="http://schemas.openxmlformats.org/officeDocument/2006/relationships/hyperlink" Target="https://zakupki.gov.ru/epz/order/notice/ea20/view/common-info.html?regNumber=0873400003922000266" TargetMode="External"/><Relationship Id="rId256" Type="http://schemas.openxmlformats.org/officeDocument/2006/relationships/hyperlink" Target="https://zakupki.gov.ru/epz/order/notice/ea20/view/common-info.html?regNumber=0873400003922000441" TargetMode="External"/><Relationship Id="rId277" Type="http://schemas.openxmlformats.org/officeDocument/2006/relationships/hyperlink" Target="https://zakupki.gov.ru/epz/order/notice/ea20/view/common-info.html?regNumber=0873400003922000459" TargetMode="External"/><Relationship Id="rId116" Type="http://schemas.openxmlformats.org/officeDocument/2006/relationships/hyperlink" Target="https://zakupki.gov.ru/epz/order/notice/ea20/view/common-info.html?regNumber=0873400003922000224" TargetMode="External"/><Relationship Id="rId137" Type="http://schemas.openxmlformats.org/officeDocument/2006/relationships/hyperlink" Target="https://zakupki.gov.ru/epz/order/notice/ea20/view/common-info.html?regNumber=0873400003922000104" TargetMode="External"/><Relationship Id="rId158" Type="http://schemas.openxmlformats.org/officeDocument/2006/relationships/hyperlink" Target="https://zakupki.gov.ru/epz/order/notice/ea20/view/common-info.html?regNumber=0873400003922000128" TargetMode="External"/><Relationship Id="rId20" Type="http://schemas.openxmlformats.org/officeDocument/2006/relationships/hyperlink" Target="https://zakupki.gov.ru/epz/order/notice/ea20/view/common-info.html?regNumber=0873400003922000022" TargetMode="External"/><Relationship Id="rId41" Type="http://schemas.openxmlformats.org/officeDocument/2006/relationships/hyperlink" Target="https://zakupki.gov.ru/epz/order/notice/ea20/view/common-info.html?regNumber=0873400003922000048" TargetMode="External"/><Relationship Id="rId62" Type="http://schemas.openxmlformats.org/officeDocument/2006/relationships/hyperlink" Target="https://zakupki.gov.ru/epz/order/notice/ea20/view/common-info.html?regNumber=0873400003922000131" TargetMode="External"/><Relationship Id="rId83" Type="http://schemas.openxmlformats.org/officeDocument/2006/relationships/hyperlink" Target="https://zakupki.gov.ru/epz/order/notice/ea20/view/common-info.html?regNumber=0873400003922000086" TargetMode="External"/><Relationship Id="rId179" Type="http://schemas.openxmlformats.org/officeDocument/2006/relationships/hyperlink" Target="https://zakupki.gov.ru/epz/order/notice/ea20/view/common-info.html?regNumber=0873400003922000157" TargetMode="External"/><Relationship Id="rId190" Type="http://schemas.openxmlformats.org/officeDocument/2006/relationships/hyperlink" Target="https://zakupki.gov.ru/epz/order/notice/ea20/view/common-info.html?regNumber=0873400003922000166" TargetMode="External"/><Relationship Id="rId204" Type="http://schemas.openxmlformats.org/officeDocument/2006/relationships/hyperlink" Target="https://zakupki.gov.ru/epz/order/notice/ea20/view/common-info.html?regNumber=0873400003922000338" TargetMode="External"/><Relationship Id="rId225" Type="http://schemas.openxmlformats.org/officeDocument/2006/relationships/hyperlink" Target="https://zakupki.gov.ru/epz/order/notice/ea20/view/common-info.html?regNumber=0873400003922000255" TargetMode="External"/><Relationship Id="rId246" Type="http://schemas.openxmlformats.org/officeDocument/2006/relationships/hyperlink" Target="https://zakupki.gov.ru/epz/order/notice/ea20/view/common-info.html?regNumber=0873400003922000378" TargetMode="External"/><Relationship Id="rId267" Type="http://schemas.openxmlformats.org/officeDocument/2006/relationships/hyperlink" Target="https://zakupki.gov.ru/epz/order/notice/ea20/view/common-info.html?regNumber=0873400003922000442" TargetMode="External"/><Relationship Id="rId288" Type="http://schemas.openxmlformats.org/officeDocument/2006/relationships/hyperlink" Target="https://zakupki.gov.ru/epz/contract/contractCard/common-info.html?reestrNumber=1970515020222000517" TargetMode="External"/><Relationship Id="rId106" Type="http://schemas.openxmlformats.org/officeDocument/2006/relationships/hyperlink" Target="https://zakupki.gov.ru/epz/order/notice/ea20/view/common-info.html?regNumber=0873400003922000217" TargetMode="External"/><Relationship Id="rId127" Type="http://schemas.openxmlformats.org/officeDocument/2006/relationships/hyperlink" Target="https://zakupki.gov.ru/epz/order/notice/ea20/view/common-info.html?regNumber=0873400003922000238" TargetMode="External"/><Relationship Id="rId10" Type="http://schemas.openxmlformats.org/officeDocument/2006/relationships/hyperlink" Target="https://zakupki.gov.ru/epz/order/notice/ea20/view/common-info.html?regNumber=0873400003922000011" TargetMode="External"/><Relationship Id="rId31" Type="http://schemas.openxmlformats.org/officeDocument/2006/relationships/hyperlink" Target="https://zakupki.gov.ru/epz/order/notice/ea20/view/common-info.html?regNumber=0873400003922000035" TargetMode="External"/><Relationship Id="rId52" Type="http://schemas.openxmlformats.org/officeDocument/2006/relationships/hyperlink" Target="https://zakupki.gov.ru/epz/order/notice/ea20/view/common-info.html?regNumber=0873400003922000061" TargetMode="External"/><Relationship Id="rId73" Type="http://schemas.openxmlformats.org/officeDocument/2006/relationships/hyperlink" Target="https://zakupki.gov.ru/epz/order/notice/ea20/view/common-info.html?regNumber=0873400003922000038" TargetMode="External"/><Relationship Id="rId94" Type="http://schemas.openxmlformats.org/officeDocument/2006/relationships/hyperlink" Target="https://zakupki.gov.ru/epz/order/notice/ea20/view/common-info.html?regNumber=0873400003922000208" TargetMode="External"/><Relationship Id="rId148" Type="http://schemas.openxmlformats.org/officeDocument/2006/relationships/hyperlink" Target="https://zakupki.gov.ru/epz/order/notice/ea20/view/common-info.html?regNumber=0873400003922000117" TargetMode="External"/><Relationship Id="rId169" Type="http://schemas.openxmlformats.org/officeDocument/2006/relationships/hyperlink" Target="https://zakupki.gov.ru/epz/order/notice/ea20/view/common-info.html?regNumber=0873400003922000241" TargetMode="External"/><Relationship Id="rId4" Type="http://schemas.openxmlformats.org/officeDocument/2006/relationships/hyperlink" Target="https://zakupki.gov.ru/epz/order/notice/ea20/view/common-info.html?regNumber=0873400003922000004" TargetMode="External"/><Relationship Id="rId180" Type="http://schemas.openxmlformats.org/officeDocument/2006/relationships/hyperlink" Target="https://zakupki.gov.ru/epz/order/notice/ea20/view/common-info.html?regNumber=0873400003922000158" TargetMode="External"/><Relationship Id="rId215" Type="http://schemas.openxmlformats.org/officeDocument/2006/relationships/hyperlink" Target="https://zakupki.gov.ru/epz/order/notice/ea20/view/common-info.html?regNumber=0873400003922000244" TargetMode="External"/><Relationship Id="rId236" Type="http://schemas.openxmlformats.org/officeDocument/2006/relationships/hyperlink" Target="https://zakupki.gov.ru/epz/order/notice/ea20/view/common-info.html?regNumber=0873400003922000267" TargetMode="External"/><Relationship Id="rId257" Type="http://schemas.openxmlformats.org/officeDocument/2006/relationships/hyperlink" Target="https://zakupki.gov.ru/epz/order/notice/ea20/view/common-info.html?regNumber=0873400003922000443" TargetMode="External"/><Relationship Id="rId278" Type="http://schemas.openxmlformats.org/officeDocument/2006/relationships/hyperlink" Target="https://zakupki.gov.ru/epz/order/notice/ea20/view/common-info.html?regNumber=0873400003922000461" TargetMode="External"/><Relationship Id="rId42" Type="http://schemas.openxmlformats.org/officeDocument/2006/relationships/hyperlink" Target="https://zakupki.gov.ru/epz/order/notice/ea20/view/common-info.html?regNumber=0873400003922000049" TargetMode="External"/><Relationship Id="rId84" Type="http://schemas.openxmlformats.org/officeDocument/2006/relationships/hyperlink" Target="https://zakupki.gov.ru/epz/order/notice/ea20/view/common-info.html?regNumber=0873400003922000087" TargetMode="External"/><Relationship Id="rId138" Type="http://schemas.openxmlformats.org/officeDocument/2006/relationships/hyperlink" Target="https://zakupki.gov.ru/epz/order/notice/ea20/view/common-info.html?regNumber=0873400003922000105" TargetMode="External"/><Relationship Id="rId191" Type="http://schemas.openxmlformats.org/officeDocument/2006/relationships/hyperlink" Target="https://zakupki.gov.ru/epz/order/notice/ea20/view/common-info.html?regNumber=0873400003922000169" TargetMode="External"/><Relationship Id="rId205" Type="http://schemas.openxmlformats.org/officeDocument/2006/relationships/hyperlink" Target="https://zakupki.gov.ru/epz/order/notice/ea20/view/common-info.html?regNumber=0873400003922000369" TargetMode="External"/><Relationship Id="rId247" Type="http://schemas.openxmlformats.org/officeDocument/2006/relationships/hyperlink" Target="https://zakupki.gov.ru/epz/order/notice/ea20/view/common-info.html?regNumber=0873400003922000379" TargetMode="External"/><Relationship Id="rId107" Type="http://schemas.openxmlformats.org/officeDocument/2006/relationships/hyperlink" Target="https://zakupki.gov.ru/epz/order/notice/ea20/view/common-info.html?regNumber=0873400003922000218" TargetMode="External"/><Relationship Id="rId289" Type="http://schemas.openxmlformats.org/officeDocument/2006/relationships/hyperlink" Target="https://zakupki.gov.ru/epz/contract/contractCard/common-info.html?reestrNumber=1970515020222000512" TargetMode="External"/><Relationship Id="rId11" Type="http://schemas.openxmlformats.org/officeDocument/2006/relationships/hyperlink" Target="https://zakupki.gov.ru/epz/order/notice/ea20/view/common-info.html?regNumber=0873400003922000012" TargetMode="External"/><Relationship Id="rId53" Type="http://schemas.openxmlformats.org/officeDocument/2006/relationships/hyperlink" Target="https://zakupki.gov.ru/epz/order/notice/ea20/view/common-info.html?regNumber=0873400003922000062" TargetMode="External"/><Relationship Id="rId149" Type="http://schemas.openxmlformats.org/officeDocument/2006/relationships/hyperlink" Target="https://zakupki.gov.ru/epz/order/notice/ea20/view/common-info.html?regNumber=0873400003922000118" TargetMode="External"/><Relationship Id="rId95" Type="http://schemas.openxmlformats.org/officeDocument/2006/relationships/hyperlink" Target="https://zakupki.gov.ru/epz/order/notice/ea20/view/common-info.html?regNumber=0873400003922000210" TargetMode="External"/><Relationship Id="rId160" Type="http://schemas.openxmlformats.org/officeDocument/2006/relationships/hyperlink" Target="https://zakupki.gov.ru/epz/order/notice/ea20/view/common-info.html?regNumber=0873400003922000132" TargetMode="External"/><Relationship Id="rId216" Type="http://schemas.openxmlformats.org/officeDocument/2006/relationships/hyperlink" Target="https://zakupki.gov.ru/epz/order/notice/ea20/view/common-info.html?regNumber=0873400003922000245" TargetMode="External"/><Relationship Id="rId258" Type="http://schemas.openxmlformats.org/officeDocument/2006/relationships/hyperlink" Target="https://zakupki.gov.ru/epz/order/notice/ea20/view/common-info.html?regNumber=0873400003922000445" TargetMode="External"/><Relationship Id="rId22" Type="http://schemas.openxmlformats.org/officeDocument/2006/relationships/hyperlink" Target="https://zakupki.gov.ru/epz/order/notice/ea20/view/common-info.html?regNumber=0873400003922000024" TargetMode="External"/><Relationship Id="rId64" Type="http://schemas.openxmlformats.org/officeDocument/2006/relationships/hyperlink" Target="https://zakupki.gov.ru/epz/order/notice/ea20/view/common-info.html?regNumber=0873400003922000140" TargetMode="External"/><Relationship Id="rId118" Type="http://schemas.openxmlformats.org/officeDocument/2006/relationships/hyperlink" Target="https://zakupki.gov.ru/epz/order/notice/ea20/view/common-info.html?regNumber=0873400003922000193" TargetMode="External"/><Relationship Id="rId171" Type="http://schemas.openxmlformats.org/officeDocument/2006/relationships/hyperlink" Target="https://zakupki.gov.ru/epz/order/notice/ea20/view/common-info.html?regNumber=0873400003922000236" TargetMode="External"/><Relationship Id="rId227" Type="http://schemas.openxmlformats.org/officeDocument/2006/relationships/hyperlink" Target="https://zakupki.gov.ru/epz/order/notice/ea20/view/common-info.html?regNumber=0873400003922000257" TargetMode="External"/><Relationship Id="rId269" Type="http://schemas.openxmlformats.org/officeDocument/2006/relationships/hyperlink" Target="https://zakupki.gov.ru/epz/order/notice/ea20/view/common-info.html?regNumber=0873400003922000446"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2000342" TargetMode="External"/><Relationship Id="rId18" Type="http://schemas.openxmlformats.org/officeDocument/2006/relationships/hyperlink" Target="https://zakupki.gov.ru/epz/order/notice/ea44/view/supplier-results.html?regNumber=0873400003921000258" TargetMode="External"/><Relationship Id="rId26" Type="http://schemas.openxmlformats.org/officeDocument/2006/relationships/hyperlink" Target="https://zakupki.gov.ru/epz/order/notice/ea20/view/common-info.html?regNumber=0873400003922000389" TargetMode="External"/><Relationship Id="rId39" Type="http://schemas.openxmlformats.org/officeDocument/2006/relationships/hyperlink" Target="https://zakupki.gov.ru/epz/order/notice/ea20/view/common-info.html?regNumber=0873400003922000409" TargetMode="External"/><Relationship Id="rId21" Type="http://schemas.openxmlformats.org/officeDocument/2006/relationships/hyperlink" Target="https://zakupki.gov.ru/epz/order/notice/ea20/view/common-info.html?regNumber=0873400003922000368" TargetMode="External"/><Relationship Id="rId34" Type="http://schemas.openxmlformats.org/officeDocument/2006/relationships/hyperlink" Target="https://zakupki.gov.ru/epz/order/notice/ea20/view/common-info.html?regNumber=0873400003922000428" TargetMode="External"/><Relationship Id="rId42" Type="http://schemas.openxmlformats.org/officeDocument/2006/relationships/hyperlink" Target="https://zakupki.gov.ru/epz/order/notice/ea20/view/common-info.html?regNumber=0873400003922000410" TargetMode="External"/><Relationship Id="rId47" Type="http://schemas.openxmlformats.org/officeDocument/2006/relationships/printerSettings" Target="../printerSettings/printerSettings3.bin"/><Relationship Id="rId7" Type="http://schemas.openxmlformats.org/officeDocument/2006/relationships/hyperlink" Target="https://zakupki.gov.ru/epz/order/notice/ea20/view/common-info.html?regNumber=0873400003922000283" TargetMode="External"/><Relationship Id="rId2" Type="http://schemas.openxmlformats.org/officeDocument/2006/relationships/hyperlink" Target="https://zakupki.gov.ru/epz/contract/contractCard/common-info.html?reestrNumber=1970515020221000185" TargetMode="External"/><Relationship Id="rId16" Type="http://schemas.openxmlformats.org/officeDocument/2006/relationships/hyperlink" Target="https://zakupki.gov.ru/epz/contract/contractCard/common-info.html?reestrNumber=1970515020221000096" TargetMode="External"/><Relationship Id="rId29" Type="http://schemas.openxmlformats.org/officeDocument/2006/relationships/hyperlink" Target="https://zakupki.gov.ru/epz/order/notice/ea20/view/common-info.html?regNumber=0873400003922000422" TargetMode="External"/><Relationship Id="rId1" Type="http://schemas.openxmlformats.org/officeDocument/2006/relationships/hyperlink" Target="https://zakupki.gov.ru/epz/order/notice/ea20/view/common-info.html?regNumber=0873400003922000003" TargetMode="External"/><Relationship Id="rId6" Type="http://schemas.openxmlformats.org/officeDocument/2006/relationships/hyperlink" Target="https://zakupki.gov.ru/epz/order/notice/ea20/view/common-info.html?regNumber=0873400003922000325" TargetMode="External"/><Relationship Id="rId11" Type="http://schemas.openxmlformats.org/officeDocument/2006/relationships/hyperlink" Target="https://zakupki.gov.ru/epz/order/notice/ea20/view/common-info.html?regNumber=0873400003922000350" TargetMode="External"/><Relationship Id="rId24" Type="http://schemas.openxmlformats.org/officeDocument/2006/relationships/hyperlink" Target="https://zakupki.gov.ru/epz/order/notice/ea20/view/common-info.html?regNumber=0873400003922000373" TargetMode="External"/><Relationship Id="rId32" Type="http://schemas.openxmlformats.org/officeDocument/2006/relationships/hyperlink" Target="https://zakupki.gov.ru/epz/order/notice/ea20/view/common-info.html?regNumber=0873400003922000413" TargetMode="External"/><Relationship Id="rId37" Type="http://schemas.openxmlformats.org/officeDocument/2006/relationships/hyperlink" Target="https://zakupki.gov.ru/epz/order/notice/ea20/view/common-info.html?regNumber=0873400003922000426" TargetMode="External"/><Relationship Id="rId40" Type="http://schemas.openxmlformats.org/officeDocument/2006/relationships/hyperlink" Target="https://zakupki.gov.ru/epz/order/notice/ea20/view/common-info.html?regNumber=0873400003922000406" TargetMode="External"/><Relationship Id="rId45" Type="http://schemas.openxmlformats.org/officeDocument/2006/relationships/hyperlink" Target="https://zakupki.gov.ru/epz/order/notice/ea20/view/common-info.html?regNumber=0873400003922000429" TargetMode="External"/><Relationship Id="rId5" Type="http://schemas.openxmlformats.org/officeDocument/2006/relationships/hyperlink" Target="https://zakupki.gov.ru/epz/order/notice/ea20/view/common-info.html?regNumber=0873400003922000002" TargetMode="External"/><Relationship Id="rId15" Type="http://schemas.openxmlformats.org/officeDocument/2006/relationships/hyperlink" Target="https://zakupki.gov.ru/epz/contract/contractCard/common-info.html?reestrNumber=1970515020221000187" TargetMode="External"/><Relationship Id="rId23" Type="http://schemas.openxmlformats.org/officeDocument/2006/relationships/hyperlink" Target="https://zakupki.gov.ru/epz/order/notice/ea20/view/common-info.html?regNumber=0873400003922000364" TargetMode="External"/><Relationship Id="rId28" Type="http://schemas.openxmlformats.org/officeDocument/2006/relationships/hyperlink" Target="https://zakupki.gov.ru/epz/order/notice/ea20/view/common-info.html?regNumber=0873400003922000421" TargetMode="External"/><Relationship Id="rId36" Type="http://schemas.openxmlformats.org/officeDocument/2006/relationships/hyperlink" Target="https://zakupki.gov.ru/epz/order/notice/ea20/view/common-info.html?regNumber=0873400003922000425" TargetMode="External"/><Relationship Id="rId10" Type="http://schemas.openxmlformats.org/officeDocument/2006/relationships/hyperlink" Target="https://zakupki.gov.ru/epz/order/notice/ea20/view/common-info.html?regNumber=0873400003922000321" TargetMode="External"/><Relationship Id="rId19" Type="http://schemas.openxmlformats.org/officeDocument/2006/relationships/hyperlink" Target="https://zakupki.gov.ru/epz/order/notice/ea44/view/common-info.html?regNumber=0873400003921000388" TargetMode="External"/><Relationship Id="rId31" Type="http://schemas.openxmlformats.org/officeDocument/2006/relationships/hyperlink" Target="https://zakupki.gov.ru/epz/order/notice/ea20/view/common-info.html?regNumber=0873400003922000407" TargetMode="External"/><Relationship Id="rId44" Type="http://schemas.openxmlformats.org/officeDocument/2006/relationships/hyperlink" Target="https://zakupki.gov.ru/epz/order/notice/ea20/view/common-info.html?regNumber=0873400003922000416" TargetMode="External"/><Relationship Id="rId4" Type="http://schemas.openxmlformats.org/officeDocument/2006/relationships/hyperlink" Target="https://zakupki.gov.ru/epz/order/notice/ea44/view/common-info.html?regNumber=0873400003921000353" TargetMode="External"/><Relationship Id="rId9" Type="http://schemas.openxmlformats.org/officeDocument/2006/relationships/hyperlink" Target="https://zakupki.gov.ru/epz/order/notice/ea20/view/common-info.html?regNumber=0873400003922000293" TargetMode="External"/><Relationship Id="rId14" Type="http://schemas.openxmlformats.org/officeDocument/2006/relationships/hyperlink" Target="https://zakupki.gov.ru/epz/order/notice/ea20/view/common-info.html?regNumber=0873400003922000363" TargetMode="External"/><Relationship Id="rId22" Type="http://schemas.openxmlformats.org/officeDocument/2006/relationships/hyperlink" Target="https://zakupki.gov.ru/epz/order/notice/ea20/view/common-info.html?regNumber=0873400003922000366" TargetMode="External"/><Relationship Id="rId27" Type="http://schemas.openxmlformats.org/officeDocument/2006/relationships/hyperlink" Target="https://zakupki.gov.ru/epz/order/notice/ea20/view/common-info.html?regNumber=0873400003922000420" TargetMode="External"/><Relationship Id="rId30" Type="http://schemas.openxmlformats.org/officeDocument/2006/relationships/hyperlink" Target="https://zakupki.gov.ru/epz/order/notice/ea20/view/common-info.html?regNumber=0873400003922000403" TargetMode="External"/><Relationship Id="rId35" Type="http://schemas.openxmlformats.org/officeDocument/2006/relationships/hyperlink" Target="https://zakupki.gov.ru/epz/order/notice/ea20/view/common-info.html?regNumber=0873400003922000424" TargetMode="External"/><Relationship Id="rId43" Type="http://schemas.openxmlformats.org/officeDocument/2006/relationships/hyperlink" Target="https://zakupki.gov.ru/epz/order/notice/ea20/view/common-info.html?regNumber=0873400003922000408" TargetMode="External"/><Relationship Id="rId8" Type="http://schemas.openxmlformats.org/officeDocument/2006/relationships/hyperlink" Target="https://zakupki.gov.ru/epz/order/notice/ea20/view/common-info.html?regNumber=0873400003922000292" TargetMode="External"/><Relationship Id="rId3" Type="http://schemas.openxmlformats.org/officeDocument/2006/relationships/hyperlink" Target="https://zakupki.gov.ru/epz/order/notice/ea20/view/common-info.html?regNumber=0873400003922000004" TargetMode="External"/><Relationship Id="rId12" Type="http://schemas.openxmlformats.org/officeDocument/2006/relationships/hyperlink" Target="https://zakupki.gov.ru/epz/order/notice/ea20/view/common-info.html?regNumber=0873400003922000351" TargetMode="External"/><Relationship Id="rId17" Type="http://schemas.openxmlformats.org/officeDocument/2006/relationships/hyperlink" Target="https://zakupki.gov.ru/epz/order/notice/ea44/view/common-info.html?regNumber=0873400003921000393" TargetMode="External"/><Relationship Id="rId25" Type="http://schemas.openxmlformats.org/officeDocument/2006/relationships/hyperlink" Target="https://zakupki.gov.ru/epz/order/notice/ea20/view/common-info.html?regNumber=0873400003922000380" TargetMode="External"/><Relationship Id="rId33" Type="http://schemas.openxmlformats.org/officeDocument/2006/relationships/hyperlink" Target="https://zakupki.gov.ru/epz/order/notice/ea20/view/common-info.html?regNumber=0873400003922000417" TargetMode="External"/><Relationship Id="rId38" Type="http://schemas.openxmlformats.org/officeDocument/2006/relationships/hyperlink" Target="https://zakupki.gov.ru/epz/order/notice/ea20/view/common-info.html?regNumber=0873400003922000431" TargetMode="External"/><Relationship Id="rId46" Type="http://schemas.openxmlformats.org/officeDocument/2006/relationships/hyperlink" Target="https://zakupki.gov.ru/epz/order/notice/ea20/view/common-info.html?regNumber=0873400003922000478" TargetMode="External"/><Relationship Id="rId20" Type="http://schemas.openxmlformats.org/officeDocument/2006/relationships/hyperlink" Target="https://zakupki.gov.ru/epz/order/notice/ea44/view/common-info.html?regNumber=0873400003921000392" TargetMode="External"/><Relationship Id="rId41" Type="http://schemas.openxmlformats.org/officeDocument/2006/relationships/hyperlink" Target="https://zakupki.gov.ru/epz/order/notice/ea20/view/common-info.html?regNumber=0873400003922000412"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229" TargetMode="External"/><Relationship Id="rId21" Type="http://schemas.openxmlformats.org/officeDocument/2006/relationships/hyperlink" Target="https://zakupki.gov.ru/epz/order/notice/ea44/view/common-info.html?regNumber=0873400003921000395" TargetMode="External"/><Relationship Id="rId42" Type="http://schemas.openxmlformats.org/officeDocument/2006/relationships/hyperlink" Target="https://zakupki.gov.ru/epz/order/notice/ea44/view/common-info.html?regNumber=0873400003921000352" TargetMode="External"/><Relationship Id="rId63" Type="http://schemas.openxmlformats.org/officeDocument/2006/relationships/hyperlink" Target="https://zakupki.gov.ru/epz/order/notice/ea44/view/common-info.html?regNumber=0873400003921000403" TargetMode="External"/><Relationship Id="rId84" Type="http://schemas.openxmlformats.org/officeDocument/2006/relationships/hyperlink" Target="https://zakupki.gov.ru/epz/order/notice/ea44/view/common-info.html?regNumber=0873400003921000418" TargetMode="External"/><Relationship Id="rId138" Type="http://schemas.openxmlformats.org/officeDocument/2006/relationships/hyperlink" Target="https://zakupki.gov.ru/epz/order/notice/ea20/view/common-info.html?regNumber=0873400003922000012" TargetMode="External"/><Relationship Id="rId159" Type="http://schemas.openxmlformats.org/officeDocument/2006/relationships/hyperlink" Target="https://zakupki.gov.ru/epz/order/notice/ea44/view/common-info.html?regNumber=0873400003921000392" TargetMode="External"/><Relationship Id="rId107" Type="http://schemas.openxmlformats.org/officeDocument/2006/relationships/hyperlink" Target="https://zakupki.gov.ru/epz/order/notice/ea44/view/common-info.html?regNumber=0873400003921000469" TargetMode="External"/><Relationship Id="rId11" Type="http://schemas.openxmlformats.org/officeDocument/2006/relationships/hyperlink" Target="https://zakupki.gov.ru/epz/order/notice/ea44/view/supplier-results.html?regNumber=0873400003921000253" TargetMode="External"/><Relationship Id="rId32" Type="http://schemas.openxmlformats.org/officeDocument/2006/relationships/hyperlink" Target="https://zakupki.gov.ru/epz/order/notice/ea44/view/common-info.html?regNumber=0873400003921000389" TargetMode="External"/><Relationship Id="rId53" Type="http://schemas.openxmlformats.org/officeDocument/2006/relationships/hyperlink" Target="https://zakupki.gov.ru/epz/order/notice/ea44/view/common-info.html?regNumber=0873400003921000377" TargetMode="External"/><Relationship Id="rId74" Type="http://schemas.openxmlformats.org/officeDocument/2006/relationships/hyperlink" Target="https://zakupki.gov.ru/epz/order/notice/ea44/view/common-info.html?regNumber=0873400003921000410" TargetMode="External"/><Relationship Id="rId128" Type="http://schemas.openxmlformats.org/officeDocument/2006/relationships/hyperlink" Target="https://zakupki.gov.ru/epz/order/notice/ea20/view/common-info.html?regNumber=0873400003922000043" TargetMode="External"/><Relationship Id="rId149" Type="http://schemas.openxmlformats.org/officeDocument/2006/relationships/hyperlink" Target="https://zakupki.gov.ru/epz/order/notice/ea20/view/common-info.html?regNumber=0873400003922000292" TargetMode="External"/><Relationship Id="rId5" Type="http://schemas.openxmlformats.org/officeDocument/2006/relationships/hyperlink" Target="https://zakupki.gov.ru/epz/order/notice/ea44/view/common-info.html?regNumber=0873400003921000358" TargetMode="External"/><Relationship Id="rId95" Type="http://schemas.openxmlformats.org/officeDocument/2006/relationships/hyperlink" Target="https://zakupki.gov.ru/epz/order/notice/ea44/view/common-info.html?regNumber=0873400003921000441" TargetMode="External"/><Relationship Id="rId160" Type="http://schemas.openxmlformats.org/officeDocument/2006/relationships/hyperlink" Target="https://zakupki.gov.ru/epz/order/notice/ea20/view/common-info.html?regNumber=0873400003922000368" TargetMode="External"/><Relationship Id="rId22" Type="http://schemas.openxmlformats.org/officeDocument/2006/relationships/hyperlink" Target="https://zakupki.gov.ru/epz/order/notice/ea44/view/common-info.html?regNumber=0873400003921000391" TargetMode="External"/><Relationship Id="rId43" Type="http://schemas.openxmlformats.org/officeDocument/2006/relationships/hyperlink" Target="https://zakupki.gov.ru/epz/order/notice/ea44/view/common-info.html?regNumber=0873400003921000353" TargetMode="External"/><Relationship Id="rId64" Type="http://schemas.openxmlformats.org/officeDocument/2006/relationships/hyperlink" Target="https://zakupki.gov.ru/epz/order/notice/ea44/view/common-info.html?regNumber=0873400003921000412" TargetMode="External"/><Relationship Id="rId118" Type="http://schemas.openxmlformats.org/officeDocument/2006/relationships/hyperlink" Target="https://zakupki.gov.ru/epz/order/notice/ea20/view/common-info.html?regNumber=0873400003922000159" TargetMode="External"/><Relationship Id="rId139" Type="http://schemas.openxmlformats.org/officeDocument/2006/relationships/hyperlink" Target="https://zakupki.gov.ru/epz/order/notice/ea20/view/common-info.html?regNumber=0873400003922000011" TargetMode="External"/><Relationship Id="rId85" Type="http://schemas.openxmlformats.org/officeDocument/2006/relationships/hyperlink" Target="https://zakupki.gov.ru/epz/order/notice/ea44/view/common-info.html?regNumber=0873400003921000420" TargetMode="External"/><Relationship Id="rId150" Type="http://schemas.openxmlformats.org/officeDocument/2006/relationships/hyperlink" Target="https://zakupki.gov.ru/epz/order/notice/ea20/view/common-info.html?regNumber=0873400003922000293" TargetMode="External"/><Relationship Id="rId12" Type="http://schemas.openxmlformats.org/officeDocument/2006/relationships/hyperlink" Target="https://zakupki.gov.ru/epz/order/notice/ea44/view/supplier-results.html?regNumber=0873400003921000258" TargetMode="External"/><Relationship Id="rId17" Type="http://schemas.openxmlformats.org/officeDocument/2006/relationships/hyperlink" Target="https://zakupki.gov.ru/epz/order/notice/ea44/view/common-info.html?regNumber=0873400003921000390" TargetMode="External"/><Relationship Id="rId33" Type="http://schemas.openxmlformats.org/officeDocument/2006/relationships/hyperlink" Target="https://zakupki.gov.ru/epz/order/notice/ea44/view/common-info.html?regNumber=0873400003921000394" TargetMode="External"/><Relationship Id="rId38" Type="http://schemas.openxmlformats.org/officeDocument/2006/relationships/hyperlink" Target="https://zakupki.gov.ru/epz/order/notice/ea44/view/common-info.html?regNumber=0873400003921000387" TargetMode="External"/><Relationship Id="rId59" Type="http://schemas.openxmlformats.org/officeDocument/2006/relationships/hyperlink" Target="https://zakupki.gov.ru/epz/order/notice/ea44/view/common-info.html?regNumber=0873400003921000424" TargetMode="External"/><Relationship Id="rId103" Type="http://schemas.openxmlformats.org/officeDocument/2006/relationships/hyperlink" Target="https://zakupki.gov.ru/epz/order/notice/ea44/view/common-info.html?regNumber=0873400003921000465" TargetMode="External"/><Relationship Id="rId108" Type="http://schemas.openxmlformats.org/officeDocument/2006/relationships/hyperlink" Target="https://zakupki.gov.ru/epz/order/notice/ea20/view/common-info.html?regNumber=0873400003922000266" TargetMode="External"/><Relationship Id="rId124" Type="http://schemas.openxmlformats.org/officeDocument/2006/relationships/hyperlink" Target="https://zakupki.gov.ru/epz/order/notice/ea20/view/common-info.html?regNumber=0873400003922000126" TargetMode="External"/><Relationship Id="rId129" Type="http://schemas.openxmlformats.org/officeDocument/2006/relationships/hyperlink" Target="https://zakupki.gov.ru/epz/order/notice/ea20/view/common-info.html?regNumber=0873400003922000083" TargetMode="External"/><Relationship Id="rId54" Type="http://schemas.openxmlformats.org/officeDocument/2006/relationships/hyperlink" Target="https://zakupki.gov.ru/epz/order/notice/ea44/view/common-info.html?regNumber=0873400003921000378" TargetMode="External"/><Relationship Id="rId70" Type="http://schemas.openxmlformats.org/officeDocument/2006/relationships/hyperlink" Target="https://zakupki.gov.ru/epz/order/notice/ea44/view/common-info.html?regNumber=0873400003921000404" TargetMode="External"/><Relationship Id="rId75" Type="http://schemas.openxmlformats.org/officeDocument/2006/relationships/hyperlink" Target="https://zakupki.gov.ru/epz/order/notice/ea44/view/common-info.html?regNumber=0873400003921000415" TargetMode="External"/><Relationship Id="rId91" Type="http://schemas.openxmlformats.org/officeDocument/2006/relationships/hyperlink" Target="https://zakupki.gov.ru/epz/order/notice/ea44/view/common-info.html?regNumber=0873400003921000437" TargetMode="External"/><Relationship Id="rId96" Type="http://schemas.openxmlformats.org/officeDocument/2006/relationships/hyperlink" Target="https://zakupki.gov.ru/epz/order/notice/ea44/view/common-info.html?regNumber=0873400003921000442" TargetMode="External"/><Relationship Id="rId140" Type="http://schemas.openxmlformats.org/officeDocument/2006/relationships/hyperlink" Target="https://zakupki.gov.ru/epz/order/notice/ea20/view/common-info.html?regNumber=0873400003922000004" TargetMode="External"/><Relationship Id="rId145" Type="http://schemas.openxmlformats.org/officeDocument/2006/relationships/hyperlink" Target="https://zakupki.gov.ru/epz/order/notice/ea44/view/common-info.html?regNumber=0873400003921000353" TargetMode="External"/><Relationship Id="rId161" Type="http://schemas.openxmlformats.org/officeDocument/2006/relationships/hyperlink" Target="https://zakupki.gov.ru/epz/order/notice/ea20/view/common-info.html?regNumber=0873400003922000366" TargetMode="External"/><Relationship Id="rId1" Type="http://schemas.openxmlformats.org/officeDocument/2006/relationships/hyperlink" Target="https://zakupki.gov.ru/epz/order/notice/ea44/view/common-info.html?regNumber=0873400003921000238" TargetMode="External"/><Relationship Id="rId6" Type="http://schemas.openxmlformats.org/officeDocument/2006/relationships/hyperlink" Target="https://zakupki.gov.ru/epz/order/notice/ea44/view/common-info.html?regNumber=0873400003921000359" TargetMode="External"/><Relationship Id="rId23" Type="http://schemas.openxmlformats.org/officeDocument/2006/relationships/hyperlink" Target="https://zakupki.gov.ru/epz/order/notice/ea44/view/supplier-results.html?regNumber=0873400003921000397" TargetMode="External"/><Relationship Id="rId28" Type="http://schemas.openxmlformats.org/officeDocument/2006/relationships/hyperlink" Target="https://zakupki.gov.ru/epz/order/notice/ea44/view/common-info.html?regNumber=0873400003921000433" TargetMode="External"/><Relationship Id="rId49" Type="http://schemas.openxmlformats.org/officeDocument/2006/relationships/hyperlink" Target="https://zakupki.gov.ru/epz/order/notice/ea44/view/common-info.html?regNumber=0873400003921000368" TargetMode="External"/><Relationship Id="rId114" Type="http://schemas.openxmlformats.org/officeDocument/2006/relationships/hyperlink" Target="https://zakupki.gov.ru/epz/order/notice/ea20/view/common-info.html?regNumber=0873400003922000247" TargetMode="External"/><Relationship Id="rId119" Type="http://schemas.openxmlformats.org/officeDocument/2006/relationships/hyperlink" Target="https://zakupki.gov.ru/epz/order/notice/ea20/view/common-info.html?regNumber=0873400003922000236" TargetMode="External"/><Relationship Id="rId44" Type="http://schemas.openxmlformats.org/officeDocument/2006/relationships/hyperlink" Target="https://zakupki.gov.ru/epz/order/notice/ea44/view/common-info.html?regNumber=0873400003921000365" TargetMode="External"/><Relationship Id="rId60" Type="http://schemas.openxmlformats.org/officeDocument/2006/relationships/hyperlink" Target="https://zakupki.gov.ru/epz/order/notice/ea44/view/common-info.html?regNumber=0873400003921000413" TargetMode="External"/><Relationship Id="rId65" Type="http://schemas.openxmlformats.org/officeDocument/2006/relationships/hyperlink" Target="https://zakupki.gov.ru/epz/order/notice/ea44/view/common-info.html?regNumber=0873400003921000425" TargetMode="External"/><Relationship Id="rId81" Type="http://schemas.openxmlformats.org/officeDocument/2006/relationships/hyperlink" Target="https://zakupki.gov.ru/epz/order/notice/ea44/view/common-info.html?regNumber=0873400003921000449" TargetMode="External"/><Relationship Id="rId86" Type="http://schemas.openxmlformats.org/officeDocument/2006/relationships/hyperlink" Target="https://zakupki.gov.ru/epz/order/notice/ea44/view/common-info.html?regNumber=0873400003921000421" TargetMode="External"/><Relationship Id="rId130" Type="http://schemas.openxmlformats.org/officeDocument/2006/relationships/hyperlink" Target="https://zakupki.gov.ru/epz/order/notice/ea20/view/common-info.html?regNumber=0873400003922000039" TargetMode="External"/><Relationship Id="rId135" Type="http://schemas.openxmlformats.org/officeDocument/2006/relationships/hyperlink" Target="https://zakupki.gov.ru/epz/order/notice/ea20/view/common-info.html?regNumber=0873400003922000024" TargetMode="External"/><Relationship Id="rId151" Type="http://schemas.openxmlformats.org/officeDocument/2006/relationships/hyperlink" Target="https://zakupki.gov.ru/epz/order/notice/ea20/view/common-info.html?regNumber=0873400003922000321" TargetMode="External"/><Relationship Id="rId156" Type="http://schemas.openxmlformats.org/officeDocument/2006/relationships/hyperlink" Target="https://zakupki.gov.ru/epz/order/notice/ea44/view/common-info.html?regNumber=0873400003921000393" TargetMode="External"/><Relationship Id="rId13" Type="http://schemas.openxmlformats.org/officeDocument/2006/relationships/hyperlink" Target="https://zakupki.gov.ru/epz/order/notice/ea44/view/common-info.html?regNumber=0873400003921000384" TargetMode="External"/><Relationship Id="rId18" Type="http://schemas.openxmlformats.org/officeDocument/2006/relationships/hyperlink" Target="https://zakupki.gov.ru/epz/order/notice/ea44/view/common-info.html?regNumber=0873400003921000392" TargetMode="External"/><Relationship Id="rId39" Type="http://schemas.openxmlformats.org/officeDocument/2006/relationships/hyperlink" Target="https://zakupki.gov.ru/epz/order/notice/ea44/view/common-info.html?regNumber=0873400003921000393" TargetMode="External"/><Relationship Id="rId109" Type="http://schemas.openxmlformats.org/officeDocument/2006/relationships/hyperlink" Target="https://zakupki.gov.ru/epz/order/notice/ea20/view/common-info.html?regNumber=0873400003922000264" TargetMode="External"/><Relationship Id="rId34" Type="http://schemas.openxmlformats.org/officeDocument/2006/relationships/hyperlink" Target="https://zakupki.gov.ru/epz/order/notice/ea44/view/common-info.html?regNumber=0873400003921000417" TargetMode="External"/><Relationship Id="rId50" Type="http://schemas.openxmlformats.org/officeDocument/2006/relationships/hyperlink" Target="https://zakupki.gov.ru/epz/order/notice/ea44/view/common-info.html?regNumber=0873400003921000371" TargetMode="External"/><Relationship Id="rId55" Type="http://schemas.openxmlformats.org/officeDocument/2006/relationships/hyperlink" Target="https://zakupki.gov.ru/epz/order/notice/ea44/view/common-info.html?regNumber=0873400003921000380" TargetMode="External"/><Relationship Id="rId76" Type="http://schemas.openxmlformats.org/officeDocument/2006/relationships/hyperlink" Target="https://zakupki.gov.ru/epz/order/notice/ea44/view/common-info.html?regNumber=0873400003921000416" TargetMode="External"/><Relationship Id="rId97" Type="http://schemas.openxmlformats.org/officeDocument/2006/relationships/hyperlink" Target="https://zakupki.gov.ru/epz/order/notice/ea44/view/common-info.html?regNumber=0873400003921000448" TargetMode="External"/><Relationship Id="rId104" Type="http://schemas.openxmlformats.org/officeDocument/2006/relationships/hyperlink" Target="https://zakupki.gov.ru/epz/order/notice/ea44/view/common-info.html?regNumber=0873400003921000466" TargetMode="External"/><Relationship Id="rId120" Type="http://schemas.openxmlformats.org/officeDocument/2006/relationships/hyperlink" Target="https://zakupki.gov.ru/epz/order/notice/ea20/view/common-info.html?regNumber=0873400003922000232" TargetMode="External"/><Relationship Id="rId125" Type="http://schemas.openxmlformats.org/officeDocument/2006/relationships/hyperlink" Target="https://zakupki.gov.ru/epz/order/notice/ea20/view/common-info.html?regNumber=0873400003922000107" TargetMode="External"/><Relationship Id="rId141" Type="http://schemas.openxmlformats.org/officeDocument/2006/relationships/hyperlink" Target="https://zakupki.gov.ru/epz/order/notice/ea20/view/common-info.html?regNumber=0873400003922000003" TargetMode="External"/><Relationship Id="rId146" Type="http://schemas.openxmlformats.org/officeDocument/2006/relationships/hyperlink" Target="https://zakupki.gov.ru/epz/order/notice/ea20/view/common-info.html?regNumber=0873400003922000002" TargetMode="External"/><Relationship Id="rId7" Type="http://schemas.openxmlformats.org/officeDocument/2006/relationships/hyperlink" Target="https://zakupki.gov.ru/epz/order/notice/ea44/view/common-info.html?regNumber=0873400003921000364" TargetMode="External"/><Relationship Id="rId71" Type="http://schemas.openxmlformats.org/officeDocument/2006/relationships/hyperlink" Target="https://zakupki.gov.ru/epz/order/notice/ea44/view/common-info.html?regNumber=0873400003921000405" TargetMode="External"/><Relationship Id="rId92" Type="http://schemas.openxmlformats.org/officeDocument/2006/relationships/hyperlink" Target="https://zakupki.gov.ru/epz/order/notice/ea44/view/common-info.html?regNumber=0873400003921000438" TargetMode="External"/><Relationship Id="rId162" Type="http://schemas.openxmlformats.org/officeDocument/2006/relationships/hyperlink" Target="https://zakupki.gov.ru/epz/order/notice/ea20/view/common-info.html?regNumber=0873400003922000364" TargetMode="External"/><Relationship Id="rId2" Type="http://schemas.openxmlformats.org/officeDocument/2006/relationships/hyperlink" Target="https://zakupki.gov.ru/epz/order/notice/ea44/view/common-info.html?regNumber=0873400003921000362" TargetMode="External"/><Relationship Id="rId29" Type="http://schemas.openxmlformats.org/officeDocument/2006/relationships/hyperlink" Target="https://zakupki.gov.ru/epz/order/notice/ea44/view/common-info.html?regNumber=0873400003921000367" TargetMode="External"/><Relationship Id="rId24" Type="http://schemas.openxmlformats.org/officeDocument/2006/relationships/hyperlink" Target="https://zakupki.gov.ru/epz/order/notice/ea44/view/common-info.html?regNumber=0873400003921000408" TargetMode="External"/><Relationship Id="rId40" Type="http://schemas.openxmlformats.org/officeDocument/2006/relationships/hyperlink" Target="https://zakupki.gov.ru/epz/order/notice/ea44/view/common-info.html?regNumber=0873400003921000386" TargetMode="External"/><Relationship Id="rId45" Type="http://schemas.openxmlformats.org/officeDocument/2006/relationships/hyperlink" Target="https://zakupki.gov.ru/epz/order/notice/ea44/view/common-info.html?regNumber=0873400003921000355" TargetMode="External"/><Relationship Id="rId66" Type="http://schemas.openxmlformats.org/officeDocument/2006/relationships/hyperlink" Target="https://zakupki.gov.ru/epz/order/notice/ea44/view/common-info.html?regNumber=0873400003921000396" TargetMode="External"/><Relationship Id="rId87" Type="http://schemas.openxmlformats.org/officeDocument/2006/relationships/hyperlink" Target="https://zakupki.gov.ru/epz/order/notice/ea44/view/common-info.html?regNumber=0873400003921000432" TargetMode="External"/><Relationship Id="rId110" Type="http://schemas.openxmlformats.org/officeDocument/2006/relationships/hyperlink" Target="https://zakupki.gov.ru/epz/order/notice/ea20/view/common-info.html?regNumber=0873400003922000263" TargetMode="External"/><Relationship Id="rId115" Type="http://schemas.openxmlformats.org/officeDocument/2006/relationships/hyperlink" Target="https://zakupki.gov.ru/epz/order/notice/ea20/view/common-info.html?regNumber=0873400003922000244" TargetMode="External"/><Relationship Id="rId131" Type="http://schemas.openxmlformats.org/officeDocument/2006/relationships/hyperlink" Target="https://zakupki.gov.ru/epz/order/notice/ea20/view/common-info.html?regNumber=0873400003922000049" TargetMode="External"/><Relationship Id="rId136" Type="http://schemas.openxmlformats.org/officeDocument/2006/relationships/hyperlink" Target="https://zakupki.gov.ru/epz/order/notice/ea20/view/common-info.html?regNumber=0873400003922000023" TargetMode="External"/><Relationship Id="rId157" Type="http://schemas.openxmlformats.org/officeDocument/2006/relationships/hyperlink" Target="https://zakupki.gov.ru/epz/order/notice/ea44/view/supplier-results.html?regNumber=0873400003921000258" TargetMode="External"/><Relationship Id="rId61" Type="http://schemas.openxmlformats.org/officeDocument/2006/relationships/hyperlink" Target="https://zakupki.gov.ru/epz/order/notice/ea44/view/common-info.html?regNumber=0873400003921000422" TargetMode="External"/><Relationship Id="rId82" Type="http://schemas.openxmlformats.org/officeDocument/2006/relationships/hyperlink" Target="https://zakupki.gov.ru/epz/order/notice/ea44/view/common-info.html?regNumber=0873400003921000451" TargetMode="External"/><Relationship Id="rId152" Type="http://schemas.openxmlformats.org/officeDocument/2006/relationships/hyperlink" Target="https://zakupki.gov.ru/epz/order/notice/ea20/view/common-info.html?regNumber=0873400003922000350" TargetMode="External"/><Relationship Id="rId19" Type="http://schemas.openxmlformats.org/officeDocument/2006/relationships/hyperlink" Target="https://zakupki.gov.ru/epz/order/notice/ea44/view/common-info.html?regNumber=0873400003921000373" TargetMode="External"/><Relationship Id="rId14" Type="http://schemas.openxmlformats.org/officeDocument/2006/relationships/hyperlink" Target="https://zakupki.gov.ru/epz/order/notice/ea44/view/common-info.html?regNumber=0873400003921000379" TargetMode="External"/><Relationship Id="rId30" Type="http://schemas.openxmlformats.org/officeDocument/2006/relationships/hyperlink" Target="https://zakupki.gov.ru/epz/order/notice/ea44/view/common-info.html?regNumber=0873400003921000369" TargetMode="External"/><Relationship Id="rId35" Type="http://schemas.openxmlformats.org/officeDocument/2006/relationships/hyperlink" Target="https://zakupki.gov.ru/epz/order/notice/ea44/view/common-info.html?regNumber=0873400003921000427" TargetMode="External"/><Relationship Id="rId56" Type="http://schemas.openxmlformats.org/officeDocument/2006/relationships/hyperlink" Target="https://zakupki.gov.ru/epz/order/notice/ea44/view/common-info.html?regNumber=0873400003921000388" TargetMode="External"/><Relationship Id="rId77" Type="http://schemas.openxmlformats.org/officeDocument/2006/relationships/hyperlink" Target="https://zakupki.gov.ru/epz/order/notice/ea44/view/common-info.html?regNumber=0873400003921000431" TargetMode="External"/><Relationship Id="rId100" Type="http://schemas.openxmlformats.org/officeDocument/2006/relationships/hyperlink" Target="https://zakupki.gov.ru/epz/order/notice/ea44/view/common-info.html?regNumber=0873400003921000453" TargetMode="External"/><Relationship Id="rId105" Type="http://schemas.openxmlformats.org/officeDocument/2006/relationships/hyperlink" Target="https://zakupki.gov.ru/epz/order/notice/ea44/view/common-info.html?regNumber=0873400003921000467" TargetMode="External"/><Relationship Id="rId126" Type="http://schemas.openxmlformats.org/officeDocument/2006/relationships/hyperlink" Target="https://zakupki.gov.ru/epz/order/notice/ea20/view/common-info.html?regNumber=0873400003922000228" TargetMode="External"/><Relationship Id="rId147" Type="http://schemas.openxmlformats.org/officeDocument/2006/relationships/hyperlink" Target="https://zakupki.gov.ru/epz/order/notice/ea20/view/common-info.html?regNumber=0873400003922000325" TargetMode="External"/><Relationship Id="rId8" Type="http://schemas.openxmlformats.org/officeDocument/2006/relationships/hyperlink" Target="https://zakupki.gov.ru/epz/order/notice/ea44/view/common-info.html?regNumber=0873400003921000240" TargetMode="External"/><Relationship Id="rId51" Type="http://schemas.openxmlformats.org/officeDocument/2006/relationships/hyperlink" Target="https://zakupki.gov.ru/epz/order/notice/ea44/view/common-info.html?regNumber=0873400003921000375" TargetMode="External"/><Relationship Id="rId72" Type="http://schemas.openxmlformats.org/officeDocument/2006/relationships/hyperlink" Target="https://zakupki.gov.ru/epz/order/notice/ea44/view/common-info.html?regNumber=0873400003921000406" TargetMode="External"/><Relationship Id="rId93" Type="http://schemas.openxmlformats.org/officeDocument/2006/relationships/hyperlink" Target="https://zakupki.gov.ru/epz/order/notice/ea44/view/common-info.html?regNumber=0873400003921000439" TargetMode="External"/><Relationship Id="rId98" Type="http://schemas.openxmlformats.org/officeDocument/2006/relationships/hyperlink" Target="https://zakupki.gov.ru/epz/order/notice/ea44/view/common-info.html?regNumber=0873400003921000450" TargetMode="External"/><Relationship Id="rId121" Type="http://schemas.openxmlformats.org/officeDocument/2006/relationships/hyperlink" Target="https://zakupki.gov.ru/epz/order/notice/ea20/view/common-info.html?regNumber=0873400003922000136" TargetMode="External"/><Relationship Id="rId142" Type="http://schemas.openxmlformats.org/officeDocument/2006/relationships/hyperlink" Target="https://zakupki.gov.ru/epz/order/notice/ea20/view/common-info.html?regNumber=0873400003922000002" TargetMode="External"/><Relationship Id="rId163" Type="http://schemas.openxmlformats.org/officeDocument/2006/relationships/hyperlink" Target="https://zakupki.gov.ru/epz/order/notice/ea20/view/common-info.html?regNumber=0873400003922000373" TargetMode="External"/><Relationship Id="rId3" Type="http://schemas.openxmlformats.org/officeDocument/2006/relationships/hyperlink" Target="https://zakupki.gov.ru/epz/order/notice/ea44/view/common-info.html?regNumber=0873400003921000361" TargetMode="External"/><Relationship Id="rId25" Type="http://schemas.openxmlformats.org/officeDocument/2006/relationships/hyperlink" Target="https://zakupki.gov.ru/epz/order/notice/ea44/view/common-info.html?regNumber=0873400003921000411" TargetMode="External"/><Relationship Id="rId46" Type="http://schemas.openxmlformats.org/officeDocument/2006/relationships/hyperlink" Target="https://zakupki.gov.ru/epz/order/notice/ea44/view/common-info.html?regNumber=0873400003921000356" TargetMode="External"/><Relationship Id="rId67" Type="http://schemas.openxmlformats.org/officeDocument/2006/relationships/hyperlink" Target="https://zakupki.gov.ru/epz/order/notice/ea44/view/common-info.html?regNumber=0873400003921000398" TargetMode="External"/><Relationship Id="rId116" Type="http://schemas.openxmlformats.org/officeDocument/2006/relationships/hyperlink" Target="https://zakupki.gov.ru/epz/order/notice/ea20/view/common-info.html?regNumber=0873400003922000237" TargetMode="External"/><Relationship Id="rId137" Type="http://schemas.openxmlformats.org/officeDocument/2006/relationships/hyperlink" Target="https://zakupki.gov.ru/epz/order/notice/ea20/view/common-info.html?regNumber=0873400003922000020" TargetMode="External"/><Relationship Id="rId158" Type="http://schemas.openxmlformats.org/officeDocument/2006/relationships/hyperlink" Target="https://zakupki.gov.ru/epz/order/notice/ea44/view/common-info.html?regNumber=0873400003921000388" TargetMode="External"/><Relationship Id="rId20" Type="http://schemas.openxmlformats.org/officeDocument/2006/relationships/hyperlink" Target="https://zakupki.gov.ru/epz/order/notice/ea44/view/common-info.html?regNumber=0873400003921000385" TargetMode="External"/><Relationship Id="rId41" Type="http://schemas.openxmlformats.org/officeDocument/2006/relationships/hyperlink" Target="https://zakupki.gov.ru/epz/order/notice/ea44/view/common-info.html?regNumber=0873400003921000351" TargetMode="External"/><Relationship Id="rId62" Type="http://schemas.openxmlformats.org/officeDocument/2006/relationships/hyperlink" Target="https://zakupki.gov.ru/epz/order/notice/ea44/view/common-info.html?regNumber=0873400003921000414" TargetMode="External"/><Relationship Id="rId83" Type="http://schemas.openxmlformats.org/officeDocument/2006/relationships/hyperlink" Target="https://zakupki.gov.ru/epz/order/notice/ea44/view/common-info.html?regNumber=0873400003921000400" TargetMode="External"/><Relationship Id="rId88" Type="http://schemas.openxmlformats.org/officeDocument/2006/relationships/hyperlink" Target="https://zakupki.gov.ru/epz/order/notice/ea44/view/common-info.html?regNumber=0873400003921000434" TargetMode="External"/><Relationship Id="rId111" Type="http://schemas.openxmlformats.org/officeDocument/2006/relationships/hyperlink" Target="https://zakupki.gov.ru/epz/order/notice/ea20/view/common-info.html?regNumber=0873400003922000255" TargetMode="External"/><Relationship Id="rId132" Type="http://schemas.openxmlformats.org/officeDocument/2006/relationships/hyperlink" Target="https://zakupki.gov.ru/epz/order/notice/ea20/view/common-info.html?regNumber=0873400003922000042" TargetMode="External"/><Relationship Id="rId153" Type="http://schemas.openxmlformats.org/officeDocument/2006/relationships/hyperlink" Target="https://zakupki.gov.ru/epz/order/notice/ea20/view/common-info.html?regNumber=0873400003922000351" TargetMode="External"/><Relationship Id="rId15" Type="http://schemas.openxmlformats.org/officeDocument/2006/relationships/hyperlink" Target="https://zakupki.gov.ru/epz/order/notice/ea44/view/common-info.html?regNumber=0873400003921000372" TargetMode="External"/><Relationship Id="rId36" Type="http://schemas.openxmlformats.org/officeDocument/2006/relationships/hyperlink" Target="https://zakupki.gov.ru/epz/order/notice/ea44/view/common-info.html?regNumber=0873400003921000428" TargetMode="External"/><Relationship Id="rId57" Type="http://schemas.openxmlformats.org/officeDocument/2006/relationships/hyperlink" Target="https://zakupki.gov.ru/epz/order/notice/ea44/view/common-info.html?regNumber=0873400003921000419" TargetMode="External"/><Relationship Id="rId106" Type="http://schemas.openxmlformats.org/officeDocument/2006/relationships/hyperlink" Target="https://zakupki.gov.ru/epz/order/notice/ea44/view/common-info.html?regNumber=0873400003921000468" TargetMode="External"/><Relationship Id="rId127" Type="http://schemas.openxmlformats.org/officeDocument/2006/relationships/hyperlink" Target="https://zakupki.gov.ru/epz/order/notice/ea20/view/common-info.html?regNumber=0873400003922000148" TargetMode="External"/><Relationship Id="rId10" Type="http://schemas.openxmlformats.org/officeDocument/2006/relationships/hyperlink" Target="https://zakupki.gov.ru/epz/order/notice/ea44/view/supplier-results.html?regNumber=0873400003921000250" TargetMode="External"/><Relationship Id="rId31" Type="http://schemas.openxmlformats.org/officeDocument/2006/relationships/hyperlink" Target="https://zakupki.gov.ru/epz/order/notice/ea44/view/common-info.html?regNumber=0873400003921000429" TargetMode="External"/><Relationship Id="rId52" Type="http://schemas.openxmlformats.org/officeDocument/2006/relationships/hyperlink" Target="https://zakupki.gov.ru/epz/order/notice/ea44/view/common-info.html?regNumber=0873400003921000376" TargetMode="External"/><Relationship Id="rId73" Type="http://schemas.openxmlformats.org/officeDocument/2006/relationships/hyperlink" Target="https://zakupki.gov.ru/epz/order/notice/ea44/view/common-info.html?regNumber=0873400003921000407" TargetMode="External"/><Relationship Id="rId78" Type="http://schemas.openxmlformats.org/officeDocument/2006/relationships/hyperlink" Target="https://zakupki.gov.ru/epz/order/notice/ea44/view/common-info.html?regNumber=0873400003921000444" TargetMode="External"/><Relationship Id="rId94" Type="http://schemas.openxmlformats.org/officeDocument/2006/relationships/hyperlink" Target="https://zakupki.gov.ru/epz/order/notice/ea44/view/common-info.html?regNumber=0873400003921000440" TargetMode="External"/><Relationship Id="rId99" Type="http://schemas.openxmlformats.org/officeDocument/2006/relationships/hyperlink" Target="https://zakupki.gov.ru/epz/order/notice/ea44/view/common-info.html?regNumber=0873400003921000452" TargetMode="External"/><Relationship Id="rId101" Type="http://schemas.openxmlformats.org/officeDocument/2006/relationships/hyperlink" Target="https://zakupki.gov.ru/epz/order/notice/ea44/view/common-info.html?regNumber=0873400003921000458" TargetMode="External"/><Relationship Id="rId122" Type="http://schemas.openxmlformats.org/officeDocument/2006/relationships/hyperlink" Target="https://zakupki.gov.ru/epz/order/notice/ea20/view/common-info.html?regNumber=0873400003922000133" TargetMode="External"/><Relationship Id="rId143" Type="http://schemas.openxmlformats.org/officeDocument/2006/relationships/hyperlink" Target="https://zakupki.gov.ru/epz/order/notice/ea20/view/common-info.html?regNumber=0873400003922000003" TargetMode="External"/><Relationship Id="rId148" Type="http://schemas.openxmlformats.org/officeDocument/2006/relationships/hyperlink" Target="https://zakupki.gov.ru/epz/order/notice/ea20/view/common-info.html?regNumber=0873400003922000283" TargetMode="External"/><Relationship Id="rId164" Type="http://schemas.openxmlformats.org/officeDocument/2006/relationships/hyperlink" Target="https://zakupki.gov.ru/epz/order/notice/ea20/view/common-info.html?regNumber=0873400003922000431" TargetMode="External"/><Relationship Id="rId4" Type="http://schemas.openxmlformats.org/officeDocument/2006/relationships/hyperlink" Target="https://zakupki.gov.ru/epz/order/notice/ea44/view/common-info.html?regNumber=0873400003921000354" TargetMode="External"/><Relationship Id="rId9" Type="http://schemas.openxmlformats.org/officeDocument/2006/relationships/hyperlink" Target="https://zakupki.gov.ru/epz/order/notice/ea44/view/supplier-results.html?regNumber=0873400003921000249" TargetMode="External"/><Relationship Id="rId26" Type="http://schemas.openxmlformats.org/officeDocument/2006/relationships/hyperlink" Target="https://zakupki.gov.ru/epz/order/notice/ea44/view/common-info.html?regNumber=0873400003921000402" TargetMode="External"/><Relationship Id="rId47" Type="http://schemas.openxmlformats.org/officeDocument/2006/relationships/hyperlink" Target="https://zakupki.gov.ru/epz/order/notice/ea44/view/common-info.html?regNumber=0873400003921000357" TargetMode="External"/><Relationship Id="rId68" Type="http://schemas.openxmlformats.org/officeDocument/2006/relationships/hyperlink" Target="https://zakupki.gov.ru/epz/order/notice/ea44/view/common-info.html?regNumber=0873400003921000399" TargetMode="External"/><Relationship Id="rId89" Type="http://schemas.openxmlformats.org/officeDocument/2006/relationships/hyperlink" Target="https://zakupki.gov.ru/epz/order/notice/ea44/view/common-info.html?regNumber=0873400003921000435" TargetMode="External"/><Relationship Id="rId112" Type="http://schemas.openxmlformats.org/officeDocument/2006/relationships/hyperlink" Target="https://zakupki.gov.ru/epz/order/notice/ea20/view/common-info.html?regNumber=0873400003922000249" TargetMode="External"/><Relationship Id="rId133" Type="http://schemas.openxmlformats.org/officeDocument/2006/relationships/hyperlink" Target="https://zakupki.gov.ru/epz/order/notice/ea20/view/common-info.html?regNumber=0873400003922000036" TargetMode="External"/><Relationship Id="rId154" Type="http://schemas.openxmlformats.org/officeDocument/2006/relationships/hyperlink" Target="https://zakupki.gov.ru/epz/order/notice/ea20/view/common-info.html?regNumber=0873400003922000342" TargetMode="External"/><Relationship Id="rId16" Type="http://schemas.openxmlformats.org/officeDocument/2006/relationships/hyperlink" Target="https://zakupki.gov.ru/epz/order/notice/ea44/view/common-info.html?regNumber=0873400003921000370" TargetMode="External"/><Relationship Id="rId37" Type="http://schemas.openxmlformats.org/officeDocument/2006/relationships/hyperlink" Target="https://zakupki.gov.ru/epz/order/notice/ea44/view/common-info.html?regNumber=0873400003921000383" TargetMode="External"/><Relationship Id="rId58" Type="http://schemas.openxmlformats.org/officeDocument/2006/relationships/hyperlink" Target="https://zakupki.gov.ru/epz/order/notice/ea44/view/common-info.html?regNumber=0873400003921000423" TargetMode="External"/><Relationship Id="rId79" Type="http://schemas.openxmlformats.org/officeDocument/2006/relationships/hyperlink" Target="https://zakupki.gov.ru/epz/order/notice/ea44/view/common-info.html?regNumber=0873400003921000447" TargetMode="External"/><Relationship Id="rId102" Type="http://schemas.openxmlformats.org/officeDocument/2006/relationships/hyperlink" Target="https://zakupki.gov.ru/epz/order/notice/ea44/view/common-info.html?regNumber=0873400003921000464" TargetMode="External"/><Relationship Id="rId123" Type="http://schemas.openxmlformats.org/officeDocument/2006/relationships/hyperlink" Target="https://zakupki.gov.ru/epz/order/notice/ea20/view/common-info.html?regNumber=0873400003922000128" TargetMode="External"/><Relationship Id="rId144" Type="http://schemas.openxmlformats.org/officeDocument/2006/relationships/hyperlink" Target="https://zakupki.gov.ru/epz/order/notice/ea20/view/common-info.html?regNumber=0873400003922000004" TargetMode="External"/><Relationship Id="rId90" Type="http://schemas.openxmlformats.org/officeDocument/2006/relationships/hyperlink" Target="https://zakupki.gov.ru/epz/order/notice/ea44/view/common-info.html?regNumber=0873400003921000436" TargetMode="External"/><Relationship Id="rId27" Type="http://schemas.openxmlformats.org/officeDocument/2006/relationships/hyperlink" Target="https://zakupki.gov.ru/epz/order/notice/ea44/view/common-info.html?regNumber=0873400003921000402" TargetMode="External"/><Relationship Id="rId48" Type="http://schemas.openxmlformats.org/officeDocument/2006/relationships/hyperlink" Target="https://zakupki.gov.ru/epz/order/notice/ea44/view/common-info.html?regNumber=0873400003921000363" TargetMode="External"/><Relationship Id="rId69" Type="http://schemas.openxmlformats.org/officeDocument/2006/relationships/hyperlink" Target="https://zakupki.gov.ru/epz/order/notice/ea44/view/common-info.html?regNumber=0873400003921000401" TargetMode="External"/><Relationship Id="rId113" Type="http://schemas.openxmlformats.org/officeDocument/2006/relationships/hyperlink" Target="https://zakupki.gov.ru/epz/order/notice/ea20/view/common-info.html?regNumber=0873400003922000248" TargetMode="External"/><Relationship Id="rId134" Type="http://schemas.openxmlformats.org/officeDocument/2006/relationships/hyperlink" Target="https://zakupki.gov.ru/epz/order/notice/ea20/view/common-info.html?regNumber=0873400003922000030" TargetMode="External"/><Relationship Id="rId80" Type="http://schemas.openxmlformats.org/officeDocument/2006/relationships/hyperlink" Target="https://zakupki.gov.ru/epz/order/notice/ea44/view/common-info.html?regNumber=0873400003921000430" TargetMode="External"/><Relationship Id="rId155" Type="http://schemas.openxmlformats.org/officeDocument/2006/relationships/hyperlink" Target="https://zakupki.gov.ru/epz/order/notice/ea20/view/common-info.html?regNumber=0873400003922000363"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2000123" TargetMode="External"/><Relationship Id="rId21" Type="http://schemas.openxmlformats.org/officeDocument/2006/relationships/hyperlink" Target="https://zakupki.gov.ru/epz/order/notice/ea20/view/common-info.html?regNumber=0873400003922000138" TargetMode="External"/><Relationship Id="rId42" Type="http://schemas.openxmlformats.org/officeDocument/2006/relationships/hyperlink" Target="https://zakupki.gov.ru/epz/order/notice/ea20/view/common-info.html?regNumber=0873400003922000196" TargetMode="External"/><Relationship Id="rId47" Type="http://schemas.openxmlformats.org/officeDocument/2006/relationships/hyperlink" Target="https://zakupki.gov.ru/epz/order/notice/ea20/view/common-info.html?regNumber=0873400003922000085" TargetMode="External"/><Relationship Id="rId63" Type="http://schemas.openxmlformats.org/officeDocument/2006/relationships/hyperlink" Target="https://zakupki.gov.ru/epz/order/notice/ea20/view/common-info.html?regNumber=0873400003922000052" TargetMode="External"/><Relationship Id="rId68" Type="http://schemas.openxmlformats.org/officeDocument/2006/relationships/hyperlink" Target="https://zakupki.gov.ru/epz/order/notice/ea20/view/common-info.html?regNumber=0873400003922000046" TargetMode="External"/><Relationship Id="rId84" Type="http://schemas.openxmlformats.org/officeDocument/2006/relationships/hyperlink" Target="https://zakupki.gov.ru/epz/order/notice/ea20/view/common-info.html?regNumber=0873400003922000413" TargetMode="External"/><Relationship Id="rId89" Type="http://schemas.openxmlformats.org/officeDocument/2006/relationships/hyperlink" Target="https://zakupki.gov.ru/epz/order/notice/ea20/view/common-info.html?regNumber=0873400003922000426" TargetMode="External"/><Relationship Id="rId16" Type="http://schemas.openxmlformats.org/officeDocument/2006/relationships/hyperlink" Target="https://zakupki.gov.ru/epz/order/notice/ea20/view/common-info.html?regNumber=0873400003922000190" TargetMode="External"/><Relationship Id="rId11" Type="http://schemas.openxmlformats.org/officeDocument/2006/relationships/hyperlink" Target="https://zakupki.gov.ru/epz/order/notice/ea20/view/common-info.html?regNumber=0873400003922000253" TargetMode="External"/><Relationship Id="rId32" Type="http://schemas.openxmlformats.org/officeDocument/2006/relationships/hyperlink" Target="https://zakupki.gov.ru/epz/order/notice/ea20/view/common-info.html?regNumber=0873400003922000105" TargetMode="External"/><Relationship Id="rId37" Type="http://schemas.openxmlformats.org/officeDocument/2006/relationships/hyperlink" Target="https://zakupki.gov.ru/epz/order/notice/ea20/view/common-info.html?regNumber=0873400003922000096" TargetMode="External"/><Relationship Id="rId53" Type="http://schemas.openxmlformats.org/officeDocument/2006/relationships/hyperlink" Target="https://zakupki.gov.ru/epz/order/notice/ea20/view/common-info.html?regNumber=0873400003922000067" TargetMode="External"/><Relationship Id="rId58" Type="http://schemas.openxmlformats.org/officeDocument/2006/relationships/hyperlink" Target="https://zakupki.gov.ru/epz/order/notice/ea20/view/common-info.html?regNumber=0873400003922000059" TargetMode="External"/><Relationship Id="rId74" Type="http://schemas.openxmlformats.org/officeDocument/2006/relationships/hyperlink" Target="https://zakupki.gov.ru/epz/contract/contractCard/common-info.html?reestrNumber=1970515020221000185" TargetMode="External"/><Relationship Id="rId79" Type="http://schemas.openxmlformats.org/officeDocument/2006/relationships/hyperlink" Target="https://zakupki.gov.ru/epz/order/notice/ea20/view/common-info.html?regNumber=0873400003922000420" TargetMode="External"/><Relationship Id="rId5" Type="http://schemas.openxmlformats.org/officeDocument/2006/relationships/hyperlink" Target="https://zakupki.gov.ru/epz/order/notice/ea44/view/common-info.html?regNumber=0873400003921000282" TargetMode="External"/><Relationship Id="rId90" Type="http://schemas.openxmlformats.org/officeDocument/2006/relationships/hyperlink" Target="https://zakupki.gov.ru/epz/order/notice/ea20/view/common-info.html?regNumber=0873400003922000409" TargetMode="External"/><Relationship Id="rId95" Type="http://schemas.openxmlformats.org/officeDocument/2006/relationships/hyperlink" Target="https://zakupki.gov.ru/epz/order/notice/ea20/view/common-info.html?regNumber=0873400003922000416" TargetMode="External"/><Relationship Id="rId22" Type="http://schemas.openxmlformats.org/officeDocument/2006/relationships/hyperlink" Target="https://zakupki.gov.ru/epz/order/notice/ea20/view/common-info.html?regNumber=0873400003922000137" TargetMode="External"/><Relationship Id="rId27" Type="http://schemas.openxmlformats.org/officeDocument/2006/relationships/hyperlink" Target="https://zakupki.gov.ru/epz/order/notice/ea20/view/common-info.html?regNumber=0873400003922000122" TargetMode="External"/><Relationship Id="rId43" Type="http://schemas.openxmlformats.org/officeDocument/2006/relationships/hyperlink" Target="https://zakupki.gov.ru/epz/order/notice/ea20/view/common-info.html?regNumber=0873400003922000170" TargetMode="External"/><Relationship Id="rId48" Type="http://schemas.openxmlformats.org/officeDocument/2006/relationships/hyperlink" Target="https://zakupki.gov.ru/epz/order/notice/ea20/view/common-info.html?regNumber=0873400003922000038" TargetMode="External"/><Relationship Id="rId64" Type="http://schemas.openxmlformats.org/officeDocument/2006/relationships/hyperlink" Target="https://zakupki.gov.ru/epz/order/notice/ea20/view/common-info.html?regNumber=0873400003922000051" TargetMode="External"/><Relationship Id="rId69" Type="http://schemas.openxmlformats.org/officeDocument/2006/relationships/hyperlink" Target="https://zakupki.gov.ru/epz/order/notice/ea20/view/common-info.html?regNumber=0873400003922000044" TargetMode="External"/><Relationship Id="rId8" Type="http://schemas.openxmlformats.org/officeDocument/2006/relationships/hyperlink" Target="https://zakupki.gov.ru/epz/order/notice/ea20/view/common-info.html?regNumber=0873400003922000267" TargetMode="External"/><Relationship Id="rId51" Type="http://schemas.openxmlformats.org/officeDocument/2006/relationships/hyperlink" Target="https://zakupki.gov.ru/epz/order/notice/ea20/view/common-info.html?regNumber=0873400003922000069" TargetMode="External"/><Relationship Id="rId72" Type="http://schemas.openxmlformats.org/officeDocument/2006/relationships/hyperlink" Target="https://zakupki.gov.ru/epz/order/notice/ea20/view/common-info.html?regNumber=0873400003922000037" TargetMode="External"/><Relationship Id="rId80" Type="http://schemas.openxmlformats.org/officeDocument/2006/relationships/hyperlink" Target="https://zakupki.gov.ru/epz/order/notice/ea20/view/common-info.html?regNumber=0873400003922000421" TargetMode="External"/><Relationship Id="rId85" Type="http://schemas.openxmlformats.org/officeDocument/2006/relationships/hyperlink" Target="https://zakupki.gov.ru/epz/order/notice/ea20/view/common-info.html?regNumber=0873400003922000417" TargetMode="External"/><Relationship Id="rId93" Type="http://schemas.openxmlformats.org/officeDocument/2006/relationships/hyperlink" Target="https://zakupki.gov.ru/epz/order/notice/ea20/view/common-info.html?regNumber=0873400003922000410" TargetMode="External"/><Relationship Id="rId3" Type="http://schemas.openxmlformats.org/officeDocument/2006/relationships/hyperlink" Target="https://zakupki.gov.ru/epz/contract/contractCard/common-info.html?reestrNumber=1970515020221000185" TargetMode="External"/><Relationship Id="rId12" Type="http://schemas.openxmlformats.org/officeDocument/2006/relationships/hyperlink" Target="https://zakupki.gov.ru/epz/order/notice/ea20/view/common-info.html?regNumber=0873400003922000243" TargetMode="External"/><Relationship Id="rId17" Type="http://schemas.openxmlformats.org/officeDocument/2006/relationships/hyperlink" Target="https://zakupki.gov.ru/epz/order/notice/ea20/view/common-info.html?regNumber=0873400003922000340" TargetMode="External"/><Relationship Id="rId25" Type="http://schemas.openxmlformats.org/officeDocument/2006/relationships/hyperlink" Target="https://zakupki.gov.ru/epz/order/notice/ea20/view/common-info.html?regNumber=0873400003922000129" TargetMode="External"/><Relationship Id="rId33" Type="http://schemas.openxmlformats.org/officeDocument/2006/relationships/hyperlink" Target="https://zakupki.gov.ru/epz/order/notice/ea20/view/common-info.html?regNumber=0873400003922000104" TargetMode="External"/><Relationship Id="rId38" Type="http://schemas.openxmlformats.org/officeDocument/2006/relationships/hyperlink" Target="https://zakupki.gov.ru/epz/order/notice/ea20/view/common-info.html?regNumber=0873400003922000094" TargetMode="External"/><Relationship Id="rId46" Type="http://schemas.openxmlformats.org/officeDocument/2006/relationships/hyperlink" Target="https://zakupki.gov.ru/epz/order/notice/ea20/view/common-info.html?regNumber=0873400003922000087" TargetMode="External"/><Relationship Id="rId59" Type="http://schemas.openxmlformats.org/officeDocument/2006/relationships/hyperlink" Target="https://zakupki.gov.ru/epz/order/notice/ea20/view/common-info.html?regNumber=0873400003922000058" TargetMode="External"/><Relationship Id="rId67" Type="http://schemas.openxmlformats.org/officeDocument/2006/relationships/hyperlink" Target="https://zakupki.gov.ru/epz/order/notice/ea20/view/common-info.html?regNumber=0873400003922000047" TargetMode="External"/><Relationship Id="rId20" Type="http://schemas.openxmlformats.org/officeDocument/2006/relationships/hyperlink" Target="https://zakupki.gov.ru/epz/order/notice/ea20/view/common-info.html?regNumber=0873400003922000144" TargetMode="External"/><Relationship Id="rId41" Type="http://schemas.openxmlformats.org/officeDocument/2006/relationships/hyperlink" Target="https://zakupki.gov.ru/epz/order/notice/ea20/view/common-info.html?regNumber=0873400003922000218" TargetMode="External"/><Relationship Id="rId54" Type="http://schemas.openxmlformats.org/officeDocument/2006/relationships/hyperlink" Target="https://zakupki.gov.ru/epz/order/notice/ea20/view/common-info.html?regNumber=0873400003922000066" TargetMode="External"/><Relationship Id="rId62" Type="http://schemas.openxmlformats.org/officeDocument/2006/relationships/hyperlink" Target="https://zakupki.gov.ru/epz/order/notice/ea20/view/common-info.html?regNumber=0873400003922000054" TargetMode="External"/><Relationship Id="rId70" Type="http://schemas.openxmlformats.org/officeDocument/2006/relationships/hyperlink" Target="https://zakupki.gov.ru/epz/order/notice/ea20/view/common-info.html?regNumber=0873400003922000041" TargetMode="External"/><Relationship Id="rId75" Type="http://schemas.openxmlformats.org/officeDocument/2006/relationships/hyperlink" Target="https://zakupki.gov.ru/epz/contract/contractCard/common-info.html?reestrNumber=1970515020221000187" TargetMode="External"/><Relationship Id="rId83" Type="http://schemas.openxmlformats.org/officeDocument/2006/relationships/hyperlink" Target="https://zakupki.gov.ru/epz/order/notice/ea20/view/common-info.html?regNumber=0873400003922000407" TargetMode="External"/><Relationship Id="rId88" Type="http://schemas.openxmlformats.org/officeDocument/2006/relationships/hyperlink" Target="https://zakupki.gov.ru/epz/order/notice/ea20/view/common-info.html?regNumber=0873400003922000425" TargetMode="External"/><Relationship Id="rId91" Type="http://schemas.openxmlformats.org/officeDocument/2006/relationships/hyperlink" Target="https://zakupki.gov.ru/epz/order/notice/ea20/view/common-info.html?regNumber=0873400003922000406" TargetMode="External"/><Relationship Id="rId96" Type="http://schemas.openxmlformats.org/officeDocument/2006/relationships/hyperlink" Target="https://zakupki.gov.ru/epz/order/notice/ea20/view/common-info.html?regNumber=0873400003922000429"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44/view/supplier-results.html?regNumber=0873400003921000281" TargetMode="External"/><Relationship Id="rId15" Type="http://schemas.openxmlformats.org/officeDocument/2006/relationships/hyperlink" Target="https://zakupki.gov.ru/epz/order/notice/ea20/view/common-info.html?regNumber=0873400003922000191" TargetMode="External"/><Relationship Id="rId23" Type="http://schemas.openxmlformats.org/officeDocument/2006/relationships/hyperlink" Target="https://zakupki.gov.ru/epz/order/notice/ea20/view/common-info.html?regNumber=0873400003922000134" TargetMode="External"/><Relationship Id="rId28" Type="http://schemas.openxmlformats.org/officeDocument/2006/relationships/hyperlink" Target="https://zakupki.gov.ru/epz/order/notice/ea20/view/common-info.html?regNumber=0873400003922000121" TargetMode="External"/><Relationship Id="rId36" Type="http://schemas.openxmlformats.org/officeDocument/2006/relationships/hyperlink" Target="https://zakupki.gov.ru/epz/order/notice/ea20/view/common-info.html?regNumber=0873400003922000097" TargetMode="External"/><Relationship Id="rId49" Type="http://schemas.openxmlformats.org/officeDocument/2006/relationships/hyperlink" Target="https://zakupki.gov.ru/epz/order/notice/ea20/view/common-info.html?regNumber=0873400003922000071" TargetMode="External"/><Relationship Id="rId57" Type="http://schemas.openxmlformats.org/officeDocument/2006/relationships/hyperlink" Target="https://zakupki.gov.ru/epz/order/notice/ea20/view/common-info.html?regNumber=0873400003922000062" TargetMode="External"/><Relationship Id="rId10" Type="http://schemas.openxmlformats.org/officeDocument/2006/relationships/hyperlink" Target="https://zakupki.gov.ru/epz/order/notice/ea20/view/common-info.html?regNumber=0873400003922000261" TargetMode="External"/><Relationship Id="rId31" Type="http://schemas.openxmlformats.org/officeDocument/2006/relationships/hyperlink" Target="https://zakupki.gov.ru/epz/order/notice/ea20/view/common-info.html?regNumber=0873400003922000113" TargetMode="External"/><Relationship Id="rId44" Type="http://schemas.openxmlformats.org/officeDocument/2006/relationships/hyperlink" Target="https://zakupki.gov.ru/epz/order/notice/ea20/view/common-info.html?regNumber=0873400003922000160" TargetMode="External"/><Relationship Id="rId52" Type="http://schemas.openxmlformats.org/officeDocument/2006/relationships/hyperlink" Target="https://zakupki.gov.ru/epz/order/notice/ea20/view/common-info.html?regNumber=0873400003922000068" TargetMode="External"/><Relationship Id="rId60" Type="http://schemas.openxmlformats.org/officeDocument/2006/relationships/hyperlink" Target="https://zakupki.gov.ru/epz/order/notice/ea20/view/common-info.html?regNumber=0873400003922000056" TargetMode="External"/><Relationship Id="rId65" Type="http://schemas.openxmlformats.org/officeDocument/2006/relationships/hyperlink" Target="https://zakupki.gov.ru/epz/order/notice/ea20/view/common-info.html?regNumber=0873400003922000050" TargetMode="External"/><Relationship Id="rId73" Type="http://schemas.openxmlformats.org/officeDocument/2006/relationships/hyperlink" Target="https://zakupki.gov.ru/epz/order/notice/ea20/view/common-info.html?regNumber=0873400003922000035" TargetMode="External"/><Relationship Id="rId78" Type="http://schemas.openxmlformats.org/officeDocument/2006/relationships/hyperlink" Target="https://zakupki.gov.ru/epz/order/notice/ea20/view/common-info.html?regNumber=0873400003922000389" TargetMode="External"/><Relationship Id="rId81" Type="http://schemas.openxmlformats.org/officeDocument/2006/relationships/hyperlink" Target="https://zakupki.gov.ru/epz/order/notice/ea20/view/common-info.html?regNumber=0873400003922000422" TargetMode="External"/><Relationship Id="rId86" Type="http://schemas.openxmlformats.org/officeDocument/2006/relationships/hyperlink" Target="https://zakupki.gov.ru/epz/order/notice/ea20/view/common-info.html?regNumber=0873400003922000428" TargetMode="External"/><Relationship Id="rId94" Type="http://schemas.openxmlformats.org/officeDocument/2006/relationships/hyperlink" Target="https://zakupki.gov.ru/epz/order/notice/ea20/view/common-info.html?regNumber=0873400003922000408" TargetMode="External"/><Relationship Id="rId4" Type="http://schemas.openxmlformats.org/officeDocument/2006/relationships/hyperlink" Target="https://zakupki.gov.ru/epz/contract/contractCard/common-info.html?reestrNumber=1970515020221000187" TargetMode="External"/><Relationship Id="rId9" Type="http://schemas.openxmlformats.org/officeDocument/2006/relationships/hyperlink" Target="https://zakupki.gov.ru/epz/order/notice/ea20/view/common-info.html?regNumber=0873400003922000262" TargetMode="External"/><Relationship Id="rId13" Type="http://schemas.openxmlformats.org/officeDocument/2006/relationships/hyperlink" Target="https://zakupki.gov.ru/epz/order/notice/ea20/view/common-info.html?regNumber=0873400003922000314" TargetMode="External"/><Relationship Id="rId18" Type="http://schemas.openxmlformats.org/officeDocument/2006/relationships/hyperlink" Target="https://zakupki.gov.ru/epz/order/notice/ea20/view/common-info.html?regNumber=0873400003922000163" TargetMode="External"/><Relationship Id="rId39" Type="http://schemas.openxmlformats.org/officeDocument/2006/relationships/hyperlink" Target="https://zakupki.gov.ru/epz/order/notice/ea20/view/common-info.html?regNumber=0873400003922000093" TargetMode="External"/><Relationship Id="rId34" Type="http://schemas.openxmlformats.org/officeDocument/2006/relationships/hyperlink" Target="https://zakupki.gov.ru/epz/order/notice/ea20/view/common-info.html?regNumber=0873400003922000101" TargetMode="External"/><Relationship Id="rId50" Type="http://schemas.openxmlformats.org/officeDocument/2006/relationships/hyperlink" Target="https://zakupki.gov.ru/epz/order/notice/ea20/view/common-info.html?regNumber=0873400003922000070" TargetMode="External"/><Relationship Id="rId55" Type="http://schemas.openxmlformats.org/officeDocument/2006/relationships/hyperlink" Target="https://zakupki.gov.ru/epz/order/notice/ea20/view/common-info.html?regNumber=0873400003922000065" TargetMode="External"/><Relationship Id="rId76" Type="http://schemas.openxmlformats.org/officeDocument/2006/relationships/hyperlink" Target="https://zakupki.gov.ru/epz/contract/contractCard/common-info.html?reestrNumber=1970515020221000096" TargetMode="External"/><Relationship Id="rId7" Type="http://schemas.openxmlformats.org/officeDocument/2006/relationships/hyperlink" Target="https://zakupki.gov.ru/epz/order/notice/ea44/view/supplier-results.html?regNumber=0873400003921000283" TargetMode="External"/><Relationship Id="rId71" Type="http://schemas.openxmlformats.org/officeDocument/2006/relationships/hyperlink" Target="https://zakupki.gov.ru/epz/order/notice/ea20/view/common-info.html?regNumber=0873400003922000040" TargetMode="External"/><Relationship Id="rId92" Type="http://schemas.openxmlformats.org/officeDocument/2006/relationships/hyperlink" Target="https://zakupki.gov.ru/epz/order/notice/ea20/view/common-info.html?regNumber=0873400003922000412" TargetMode="External"/><Relationship Id="rId2" Type="http://schemas.openxmlformats.org/officeDocument/2006/relationships/hyperlink" Target="https://zakupki.gov.ru/epz/contract/contractCard/common-info.html?reestrNumber=1970515020221000132" TargetMode="External"/><Relationship Id="rId29" Type="http://schemas.openxmlformats.org/officeDocument/2006/relationships/hyperlink" Target="https://zakupki.gov.ru/epz/order/notice/ea20/view/common-info.html?regNumber=0873400003922000119" TargetMode="External"/><Relationship Id="rId24" Type="http://schemas.openxmlformats.org/officeDocument/2006/relationships/hyperlink" Target="https://zakupki.gov.ru/epz/order/notice/ea20/view/common-info.html?regNumber=0873400003922000132" TargetMode="External"/><Relationship Id="rId40" Type="http://schemas.openxmlformats.org/officeDocument/2006/relationships/hyperlink" Target="https://zakupki.gov.ru/epz/order/notice/ea20/view/common-info.html?regNumber=0873400003922000222" TargetMode="External"/><Relationship Id="rId45" Type="http://schemas.openxmlformats.org/officeDocument/2006/relationships/hyperlink" Target="https://zakupki.gov.ru/epz/order/notice/ea20/view/common-info.html?regNumber=0873400003922000092" TargetMode="External"/><Relationship Id="rId66" Type="http://schemas.openxmlformats.org/officeDocument/2006/relationships/hyperlink" Target="https://zakupki.gov.ru/epz/order/notice/ea20/view/common-info.html?regNumber=0873400003922000048" TargetMode="External"/><Relationship Id="rId87" Type="http://schemas.openxmlformats.org/officeDocument/2006/relationships/hyperlink" Target="https://zakupki.gov.ru/epz/order/notice/ea20/view/common-info.html?regNumber=0873400003922000424" TargetMode="External"/><Relationship Id="rId61" Type="http://schemas.openxmlformats.org/officeDocument/2006/relationships/hyperlink" Target="https://zakupki.gov.ru/epz/order/notice/ea20/view/common-info.html?regNumber=0873400003922000055" TargetMode="External"/><Relationship Id="rId82" Type="http://schemas.openxmlformats.org/officeDocument/2006/relationships/hyperlink" Target="https://zakupki.gov.ru/epz/order/notice/ea20/view/common-info.html?regNumber=0873400003922000403" TargetMode="External"/><Relationship Id="rId19" Type="http://schemas.openxmlformats.org/officeDocument/2006/relationships/hyperlink" Target="https://zakupki.gov.ru/epz/order/notice/ea20/view/common-info.html?regNumber=0873400003922000241" TargetMode="External"/><Relationship Id="rId14" Type="http://schemas.openxmlformats.org/officeDocument/2006/relationships/hyperlink" Target="https://zakupki.gov.ru/epz/order/notice/ea20/view/common-info.html?regNumber=0873400003922000316" TargetMode="External"/><Relationship Id="rId30" Type="http://schemas.openxmlformats.org/officeDocument/2006/relationships/hyperlink" Target="https://zakupki.gov.ru/epz/order/notice/ea20/view/common-info.html?regNumber=0873400003922000114" TargetMode="External"/><Relationship Id="rId35" Type="http://schemas.openxmlformats.org/officeDocument/2006/relationships/hyperlink" Target="https://zakupki.gov.ru/epz/order/notice/ea20/view/common-info.html?regNumber=0873400003922000100" TargetMode="External"/><Relationship Id="rId56" Type="http://schemas.openxmlformats.org/officeDocument/2006/relationships/hyperlink" Target="https://zakupki.gov.ru/epz/order/notice/ea20/view/common-info.html?regNumber=0873400003922000063" TargetMode="External"/><Relationship Id="rId77" Type="http://schemas.openxmlformats.org/officeDocument/2006/relationships/hyperlink" Target="https://zakupki.gov.ru/epz/order/notice/ea20/view/common-info.html?regNumber=0873400003922000380"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2000157" TargetMode="External"/><Relationship Id="rId18" Type="http://schemas.openxmlformats.org/officeDocument/2006/relationships/hyperlink" Target="https://zakupki.gov.ru/epz/order/notice/ea20/view/common-info.html?regNumber=0873400003922000238" TargetMode="External"/><Relationship Id="rId26" Type="http://schemas.openxmlformats.org/officeDocument/2006/relationships/hyperlink" Target="https://zakupki.gov.ru/epz/order/notice/ea20/view/common-info.html?regNumber=0873400003922000197" TargetMode="External"/><Relationship Id="rId3" Type="http://schemas.openxmlformats.org/officeDocument/2006/relationships/hyperlink" Target="https://zakupki.gov.ru/epz/order/notice/ea20/view/common-info.html?regNumber=0873400003922000265" TargetMode="External"/><Relationship Id="rId21" Type="http://schemas.openxmlformats.org/officeDocument/2006/relationships/hyperlink" Target="https://zakupki.gov.ru/epz/order/notice/ea20/view/common-info.html?regNumber=0873400003922000199" TargetMode="External"/><Relationship Id="rId7" Type="http://schemas.openxmlformats.org/officeDocument/2006/relationships/hyperlink" Target="https://zakupki.gov.ru/epz/order/notice/ea20/view/common-info.html?regNumber=0873400003922000250" TargetMode="External"/><Relationship Id="rId12" Type="http://schemas.openxmlformats.org/officeDocument/2006/relationships/hyperlink" Target="https://zakupki.gov.ru/epz/order/notice/ea20/view/common-info.html?regNumber=0873400003922000183" TargetMode="External"/><Relationship Id="rId17" Type="http://schemas.openxmlformats.org/officeDocument/2006/relationships/hyperlink" Target="https://zakupki.gov.ru/epz/order/notice/ea20/view/common-info.html?regNumber=0873400003922000099" TargetMode="External"/><Relationship Id="rId25" Type="http://schemas.openxmlformats.org/officeDocument/2006/relationships/hyperlink" Target="https://zakupki.gov.ru/epz/order/notice/ea20/view/common-info.html?regNumber=0873400003922000200" TargetMode="External"/><Relationship Id="rId33" Type="http://schemas.openxmlformats.org/officeDocument/2006/relationships/hyperlink" Target="https://zakupki.gov.ru/epz/order/notice/ea20/view/common-info.html?regNumber=0873400003922000045" TargetMode="External"/><Relationship Id="rId2" Type="http://schemas.openxmlformats.org/officeDocument/2006/relationships/hyperlink" Target="https://zakupki.gov.ru/epz/order/notice/ea20/view/common-info.html?regNumber=0873400003922000374" TargetMode="External"/><Relationship Id="rId16" Type="http://schemas.openxmlformats.org/officeDocument/2006/relationships/hyperlink" Target="https://zakupki.gov.ru/epz/order/notice/ea20/view/common-info.html?regNumber=0873400003922000125" TargetMode="External"/><Relationship Id="rId20" Type="http://schemas.openxmlformats.org/officeDocument/2006/relationships/hyperlink" Target="https://zakupki.gov.ru/epz/order/notice/ea20/view/common-info.html?regNumber=0873400003922000230" TargetMode="External"/><Relationship Id="rId29" Type="http://schemas.openxmlformats.org/officeDocument/2006/relationships/hyperlink" Target="https://zakupki.gov.ru/epz/order/notice/ea20/view/common-info.html?regNumber=0873400003922000088" TargetMode="External"/><Relationship Id="rId1" Type="http://schemas.openxmlformats.org/officeDocument/2006/relationships/hyperlink" Target="https://zakupki.gov.ru/epz/order/notice/ea20/view/common-info.html?regNumber=0873400003922000379" TargetMode="External"/><Relationship Id="rId6" Type="http://schemas.openxmlformats.org/officeDocument/2006/relationships/hyperlink" Target="https://zakupki.gov.ru/epz/order/notice/ea20/view/common-info.html?regNumber=0873400003922000251" TargetMode="External"/><Relationship Id="rId11" Type="http://schemas.openxmlformats.org/officeDocument/2006/relationships/hyperlink" Target="https://zakupki.gov.ru/epz/order/notice/ea20/view/common-info.html?regNumber=0873400003922000184" TargetMode="External"/><Relationship Id="rId24" Type="http://schemas.openxmlformats.org/officeDocument/2006/relationships/hyperlink" Target="https://zakupki.gov.ru/epz/order/notice/ea20/view/common-info.html?regNumber=0873400003922000204" TargetMode="External"/><Relationship Id="rId32" Type="http://schemas.openxmlformats.org/officeDocument/2006/relationships/hyperlink" Target="https://zakupki.gov.ru/epz/order/notice/ea20/view/common-info.html?regNumber=0873400003922000060" TargetMode="External"/><Relationship Id="rId5" Type="http://schemas.openxmlformats.org/officeDocument/2006/relationships/hyperlink" Target="https://zakupki.gov.ru/epz/order/notice/ea20/view/common-info.html?regNumber=0873400003922000259" TargetMode="External"/><Relationship Id="rId15" Type="http://schemas.openxmlformats.org/officeDocument/2006/relationships/hyperlink" Target="https://zakupki.gov.ru/epz/order/notice/ea20/view/common-info.html?regNumber=0873400003922000143" TargetMode="External"/><Relationship Id="rId23" Type="http://schemas.openxmlformats.org/officeDocument/2006/relationships/hyperlink" Target="https://zakupki.gov.ru/epz/order/notice/ea20/view/common-info.html?regNumber=0873400003922000215" TargetMode="External"/><Relationship Id="rId28" Type="http://schemas.openxmlformats.org/officeDocument/2006/relationships/hyperlink" Target="https://zakupki.gov.ru/epz/order/notice/ea20/view/common-info.html?regNumber=0873400003922000168" TargetMode="External"/><Relationship Id="rId10" Type="http://schemas.openxmlformats.org/officeDocument/2006/relationships/hyperlink" Target="https://zakupki.gov.ru/epz/order/notice/ea20/view/common-info.html?regNumber=0873400003922000185" TargetMode="External"/><Relationship Id="rId19" Type="http://schemas.openxmlformats.org/officeDocument/2006/relationships/hyperlink" Target="https://zakupki.gov.ru/epz/order/notice/ea20/view/common-info.html?regNumber=0873400003922000212" TargetMode="External"/><Relationship Id="rId31" Type="http://schemas.openxmlformats.org/officeDocument/2006/relationships/hyperlink" Target="https://zakupki.gov.ru/epz/order/notice/ea20/view/common-info.html?regNumber=0873400003922000061" TargetMode="External"/><Relationship Id="rId4" Type="http://schemas.openxmlformats.org/officeDocument/2006/relationships/hyperlink" Target="https://zakupki.gov.ru/epz/order/notice/ea20/view/common-info.html?regNumber=0873400003922000260" TargetMode="External"/><Relationship Id="rId9" Type="http://schemas.openxmlformats.org/officeDocument/2006/relationships/hyperlink" Target="https://zakupki.gov.ru/epz/order/notice/ea20/view/common-info.html?regNumber=0873400003922000186" TargetMode="External"/><Relationship Id="rId14" Type="http://schemas.openxmlformats.org/officeDocument/2006/relationships/hyperlink" Target="https://zakupki.gov.ru/epz/order/notice/ea20/view/common-info.html?regNumber=0873400003922000240" TargetMode="External"/><Relationship Id="rId22" Type="http://schemas.openxmlformats.org/officeDocument/2006/relationships/hyperlink" Target="https://zakupki.gov.ru/epz/order/notice/ea20/view/common-info.html?regNumber=0873400003922000216" TargetMode="External"/><Relationship Id="rId27" Type="http://schemas.openxmlformats.org/officeDocument/2006/relationships/hyperlink" Target="https://zakupki.gov.ru/epz/order/notice/ea20/view/common-info.html?regNumber=0873400003922000194" TargetMode="External"/><Relationship Id="rId30" Type="http://schemas.openxmlformats.org/officeDocument/2006/relationships/hyperlink" Target="https://zakupki.gov.ru/epz/order/notice/ea20/view/common-info.html?regNumber=0873400003922000124" TargetMode="External"/><Relationship Id="rId8" Type="http://schemas.openxmlformats.org/officeDocument/2006/relationships/hyperlink" Target="https://zakupki.gov.ru/epz/order/notice/ea20/view/common-info.html?regNumber=0873400003922000245"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2000257" TargetMode="External"/><Relationship Id="rId13" Type="http://schemas.openxmlformats.org/officeDocument/2006/relationships/hyperlink" Target="https://zakupki.gov.ru/epz/order/notice/ea20/view/common-info.html?regNumber=0873400003922000082" TargetMode="External"/><Relationship Id="rId18" Type="http://schemas.openxmlformats.org/officeDocument/2006/relationships/hyperlink" Target="https://zakupki.gov.ru/epz/order/notice/ea20/view/common-info.html?regNumber=0873400003922000077" TargetMode="External"/><Relationship Id="rId26" Type="http://schemas.openxmlformats.org/officeDocument/2006/relationships/hyperlink" Target="https://zakupki.gov.ru/epz/order/notice/ea20/view/common-info.html?regNumber=0873400003922000027" TargetMode="External"/><Relationship Id="rId3" Type="http://schemas.openxmlformats.org/officeDocument/2006/relationships/hyperlink" Target="https://zakupki.gov.ru/epz/contract/contractCard/common-info.html?reestrNumber=1970515020222000450" TargetMode="External"/><Relationship Id="rId21" Type="http://schemas.openxmlformats.org/officeDocument/2006/relationships/hyperlink" Target="https://zakupki.gov.ru/epz/order/notice/ea20/view/common-info.html?regNumber=0873400003922000074" TargetMode="External"/><Relationship Id="rId7" Type="http://schemas.openxmlformats.org/officeDocument/2006/relationships/hyperlink" Target="https://zakupki.gov.ru/epz/order/notice/ea20/view/common-info.html?regNumber=0873400003922000374" TargetMode="External"/><Relationship Id="rId12" Type="http://schemas.openxmlformats.org/officeDocument/2006/relationships/hyperlink" Target="https://zakupki.gov.ru/epz/order/notice/ea20/view/common-info.html?regNumber=0873400003922000207" TargetMode="External"/><Relationship Id="rId17" Type="http://schemas.openxmlformats.org/officeDocument/2006/relationships/hyperlink" Target="https://zakupki.gov.ru/epz/order/notice/ea20/view/common-info.html?regNumber=0873400003922000078" TargetMode="External"/><Relationship Id="rId25" Type="http://schemas.openxmlformats.org/officeDocument/2006/relationships/hyperlink" Target="https://zakupki.gov.ru/epz/order/notice/ea20/view/common-info.html?regNumber=0873400003922000028" TargetMode="External"/><Relationship Id="rId2" Type="http://schemas.openxmlformats.org/officeDocument/2006/relationships/hyperlink" Target="https://zakupki.gov.ru/epz/order/notice/ea44/view/common-info.html?regNumber=0873400003921000463" TargetMode="External"/><Relationship Id="rId16" Type="http://schemas.openxmlformats.org/officeDocument/2006/relationships/hyperlink" Target="https://zakupki.gov.ru/epz/order/notice/ea20/view/common-info.html?regNumber=0873400003922000079" TargetMode="External"/><Relationship Id="rId20" Type="http://schemas.openxmlformats.org/officeDocument/2006/relationships/hyperlink" Target="https://zakupki.gov.ru/epz/order/notice/ea20/view/common-info.html?regNumber=0873400003922000075" TargetMode="External"/><Relationship Id="rId29" Type="http://schemas.openxmlformats.org/officeDocument/2006/relationships/printerSettings" Target="../printerSettings/printerSettings4.bin"/><Relationship Id="rId1" Type="http://schemas.openxmlformats.org/officeDocument/2006/relationships/hyperlink" Target="https://zakupki.gov.ru/epz/order/notice/ea44/view/common-info.html?regNumber=0873400003921000459" TargetMode="External"/><Relationship Id="rId6" Type="http://schemas.openxmlformats.org/officeDocument/2006/relationships/hyperlink" Target="https://zakupki.gov.ru/epz/order/notice/ea20/view/common-info.html?regNumber=0873400003922000397" TargetMode="External"/><Relationship Id="rId11" Type="http://schemas.openxmlformats.org/officeDocument/2006/relationships/hyperlink" Target="https://zakupki.gov.ru/epz/order/notice/ea20/view/common-info.html?regNumber=0873400003922000161" TargetMode="External"/><Relationship Id="rId24" Type="http://schemas.openxmlformats.org/officeDocument/2006/relationships/hyperlink" Target="https://zakupki.gov.ru/epz/order/notice/ea20/view/common-info.html?regNumber=0873400003922000029" TargetMode="External"/><Relationship Id="rId5" Type="http://schemas.openxmlformats.org/officeDocument/2006/relationships/hyperlink" Target="https://zakupki.gov.ru/epz/contract/contractCard/common-info.html?reestrNumber=1970515020222000447" TargetMode="External"/><Relationship Id="rId15" Type="http://schemas.openxmlformats.org/officeDocument/2006/relationships/hyperlink" Target="https://zakupki.gov.ru/epz/order/notice/ea20/view/common-info.html?regNumber=0873400003922000080" TargetMode="External"/><Relationship Id="rId23" Type="http://schemas.openxmlformats.org/officeDocument/2006/relationships/hyperlink" Target="https://zakupki.gov.ru/epz/order/notice/ea20/view/common-info.html?regNumber=0873400003922000031" TargetMode="External"/><Relationship Id="rId28" Type="http://schemas.openxmlformats.org/officeDocument/2006/relationships/hyperlink" Target="https://zakupki.gov.ru/epz/order/notice/ea20/view/common-info.html?regNumber=0873400003922000025" TargetMode="External"/><Relationship Id="rId10" Type="http://schemas.openxmlformats.org/officeDocument/2006/relationships/hyperlink" Target="https://zakupki.gov.ru/epz/order/notice/ea20/view/common-info.html?regNumber=0873400003922000189" TargetMode="External"/><Relationship Id="rId19" Type="http://schemas.openxmlformats.org/officeDocument/2006/relationships/hyperlink" Target="https://zakupki.gov.ru/epz/order/notice/ea20/view/common-info.html?regNumber=0873400003922000076" TargetMode="External"/><Relationship Id="rId4" Type="http://schemas.openxmlformats.org/officeDocument/2006/relationships/hyperlink" Target="https://zakupki.gov.ru/epz/contract/contractCard/common-info.html?reestrNumber=1970515020222000441" TargetMode="External"/><Relationship Id="rId9" Type="http://schemas.openxmlformats.org/officeDocument/2006/relationships/hyperlink" Target="https://zakupki.gov.ru/epz/order/notice/ea20/view/common-info.html?regNumber=0873400003922000338" TargetMode="External"/><Relationship Id="rId14" Type="http://schemas.openxmlformats.org/officeDocument/2006/relationships/hyperlink" Target="https://zakupki.gov.ru/epz/order/notice/ea20/view/common-info.html?regNumber=0873400003922000081" TargetMode="External"/><Relationship Id="rId22" Type="http://schemas.openxmlformats.org/officeDocument/2006/relationships/hyperlink" Target="https://zakupki.gov.ru/epz/order/notice/ea20/view/common-info.html?regNumber=0873400003922000072" TargetMode="External"/><Relationship Id="rId27" Type="http://schemas.openxmlformats.org/officeDocument/2006/relationships/hyperlink" Target="https://zakupki.gov.ru/epz/order/notice/ea20/view/common-info.html?regNumber=0873400003922000026"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2000111" TargetMode="External"/><Relationship Id="rId117" Type="http://schemas.openxmlformats.org/officeDocument/2006/relationships/hyperlink" Target="https://zakupki.gov.ru/epz/order/notice/ea20/view/common-info.html?regNumber=0873400003922000474" TargetMode="External"/><Relationship Id="rId21" Type="http://schemas.openxmlformats.org/officeDocument/2006/relationships/hyperlink" Target="https://zakupki.gov.ru/epz/order/notice/ea20/view/common-info.html?regNumber=0873400003922000098" TargetMode="External"/><Relationship Id="rId42" Type="http://schemas.openxmlformats.org/officeDocument/2006/relationships/hyperlink" Target="https://zakupki.gov.ru/epz/order/notice/ea20/view/common-info.html?regNumber=0873400003922000165" TargetMode="External"/><Relationship Id="rId47" Type="http://schemas.openxmlformats.org/officeDocument/2006/relationships/hyperlink" Target="https://zakupki.gov.ru/epz/order/notice/ea20/view/common-info.html?regNumber=0873400003922000175" TargetMode="External"/><Relationship Id="rId63" Type="http://schemas.openxmlformats.org/officeDocument/2006/relationships/hyperlink" Target="https://zakupki.gov.ru/epz/order/notice/ea20/view/common-info.html?regNumber=0873400003922000251" TargetMode="External"/><Relationship Id="rId68" Type="http://schemas.openxmlformats.org/officeDocument/2006/relationships/hyperlink" Target="https://zakupki.gov.ru/epz/order/notice/ea20/view/common-info.html?regNumber=0873400003922000270" TargetMode="External"/><Relationship Id="rId84" Type="http://schemas.openxmlformats.org/officeDocument/2006/relationships/hyperlink" Target="https://zakupki.gov.ru/epz/order/notice/ea20/view/common-info.html?regNumber=0873400003922000434" TargetMode="External"/><Relationship Id="rId89" Type="http://schemas.openxmlformats.org/officeDocument/2006/relationships/hyperlink" Target="https://zakupki.gov.ru/epz/order/notice/ea20/view/common-info.html?regNumber=0873400003922000443" TargetMode="External"/><Relationship Id="rId112" Type="http://schemas.openxmlformats.org/officeDocument/2006/relationships/hyperlink" Target="https://zakupki.gov.ru/epz/order/notice/ea20/view/common-info.html?regNumber=0873400003922000463" TargetMode="External"/><Relationship Id="rId16" Type="http://schemas.openxmlformats.org/officeDocument/2006/relationships/hyperlink" Target="https://zakupki.gov.ru/epz/order/notice/ea20/view/common-info.html?regNumber=0873400003922000086" TargetMode="External"/><Relationship Id="rId107" Type="http://schemas.openxmlformats.org/officeDocument/2006/relationships/hyperlink" Target="https://zakupki.gov.ru/epz/order/notice/ea20/view/common-info.html?regNumber=0873400003922000460" TargetMode="External"/><Relationship Id="rId11" Type="http://schemas.openxmlformats.org/officeDocument/2006/relationships/hyperlink" Target="https://zakupki.gov.ru/epz/order/notice/ea20/view/common-info.html?regNumber=0873400003922000017" TargetMode="External"/><Relationship Id="rId32" Type="http://schemas.openxmlformats.org/officeDocument/2006/relationships/hyperlink" Target="https://zakupki.gov.ru/epz/order/notice/ea20/view/common-info.html?regNumber=0873400003922000120" TargetMode="External"/><Relationship Id="rId37" Type="http://schemas.openxmlformats.org/officeDocument/2006/relationships/hyperlink" Target="https://zakupki.gov.ru/epz/order/notice/ea20/view/common-info.html?regNumber=0873400003922000140" TargetMode="External"/><Relationship Id="rId53" Type="http://schemas.openxmlformats.org/officeDocument/2006/relationships/hyperlink" Target="https://zakupki.gov.ru/epz/order/notice/ea20/view/common-info.html?regNumber=0873400003922000198" TargetMode="External"/><Relationship Id="rId58" Type="http://schemas.openxmlformats.org/officeDocument/2006/relationships/hyperlink" Target="https://zakupki.gov.ru/epz/order/notice/ea20/view/common-info.html?regNumber=0873400003922000210" TargetMode="External"/><Relationship Id="rId74" Type="http://schemas.openxmlformats.org/officeDocument/2006/relationships/hyperlink" Target="https://zakupki.gov.ru/epz/order/notice/ea20/view/common-info.html?regNumber=0873400003922000305" TargetMode="External"/><Relationship Id="rId79" Type="http://schemas.openxmlformats.org/officeDocument/2006/relationships/hyperlink" Target="https://zakupki.gov.ru/epz/order/notice/ea20/view/common-info.html?regNumber=0873400003922000374" TargetMode="External"/><Relationship Id="rId102" Type="http://schemas.openxmlformats.org/officeDocument/2006/relationships/hyperlink" Target="https://zakupki.gov.ru/epz/order/notice/ea20/view/common-info.html?regNumber=0873400003922000447" TargetMode="External"/><Relationship Id="rId123" Type="http://schemas.openxmlformats.org/officeDocument/2006/relationships/hyperlink" Target="https://zakupki.gov.ru/epz/contract/contractCard/common-info.html?reestrNumber=1970515020222000513" TargetMode="External"/><Relationship Id="rId5" Type="http://schemas.openxmlformats.org/officeDocument/2006/relationships/hyperlink" Target="https://zakupki.gov.ru/epz/order/notice/ea20/view/common-info.html?regNumber=0873400003922000008" TargetMode="External"/><Relationship Id="rId90" Type="http://schemas.openxmlformats.org/officeDocument/2006/relationships/hyperlink" Target="https://zakupki.gov.ru/epz/order/notice/ea20/view/common-info.html?regNumber=0873400003922000445" TargetMode="External"/><Relationship Id="rId95" Type="http://schemas.openxmlformats.org/officeDocument/2006/relationships/hyperlink" Target="https://zakupki.gov.ru/epz/order/notice/ea20/view/common-info.html?regNumber=0873400003922000435" TargetMode="External"/><Relationship Id="rId22" Type="http://schemas.openxmlformats.org/officeDocument/2006/relationships/hyperlink" Target="https://zakupki.gov.ru/epz/order/notice/ea20/view/common-info.html?regNumber=0873400003922000102" TargetMode="External"/><Relationship Id="rId27" Type="http://schemas.openxmlformats.org/officeDocument/2006/relationships/hyperlink" Target="https://zakupki.gov.ru/epz/order/notice/ea20/view/common-info.html?regNumber=0873400003922000112" TargetMode="External"/><Relationship Id="rId43" Type="http://schemas.openxmlformats.org/officeDocument/2006/relationships/hyperlink" Target="https://zakupki.gov.ru/epz/order/notice/ea20/view/common-info.html?regNumber=0873400003922000166" TargetMode="External"/><Relationship Id="rId48" Type="http://schemas.openxmlformats.org/officeDocument/2006/relationships/hyperlink" Target="https://zakupki.gov.ru/epz/order/notice/ea20/view/common-info.html?regNumber=0873400003922000176" TargetMode="External"/><Relationship Id="rId64" Type="http://schemas.openxmlformats.org/officeDocument/2006/relationships/hyperlink" Target="https://zakupki.gov.ru/epz/order/notice/ea20/view/common-info.html?regNumber=0873400003922000254" TargetMode="External"/><Relationship Id="rId69" Type="http://schemas.openxmlformats.org/officeDocument/2006/relationships/hyperlink" Target="https://zakupki.gov.ru/epz/order/notice/ea20/view/common-info.html?regNumber=0873400003922000271" TargetMode="External"/><Relationship Id="rId113" Type="http://schemas.openxmlformats.org/officeDocument/2006/relationships/hyperlink" Target="https://zakupki.gov.ru/epz/order/notice/ea20/view/common-info.html?regNumber=0873400003922000467" TargetMode="External"/><Relationship Id="rId118" Type="http://schemas.openxmlformats.org/officeDocument/2006/relationships/hyperlink" Target="https://zakupki.gov.ru/epz/order/notice/ea20/view/common-info.html?regNumber=0873400003922000475" TargetMode="External"/><Relationship Id="rId80" Type="http://schemas.openxmlformats.org/officeDocument/2006/relationships/hyperlink" Target="https://zakupki.gov.ru/epz/order/notice/ea20/view/common-info.html?regNumber=0873400003922000375" TargetMode="External"/><Relationship Id="rId85" Type="http://schemas.openxmlformats.org/officeDocument/2006/relationships/hyperlink" Target="https://zakupki.gov.ru/epz/order/notice/ea20/view/common-info.html?regNumber=0873400003922000436" TargetMode="External"/><Relationship Id="rId12" Type="http://schemas.openxmlformats.org/officeDocument/2006/relationships/hyperlink" Target="https://zakupki.gov.ru/epz/order/notice/ea20/view/common-info.html?regNumber=0873400003922000018" TargetMode="External"/><Relationship Id="rId17" Type="http://schemas.openxmlformats.org/officeDocument/2006/relationships/hyperlink" Target="https://zakupki.gov.ru/epz/order/notice/ea20/view/common-info.html?regNumber=0873400003922000089" TargetMode="External"/><Relationship Id="rId33" Type="http://schemas.openxmlformats.org/officeDocument/2006/relationships/hyperlink" Target="https://zakupki.gov.ru/epz/order/notice/ea20/view/common-info.html?regNumber=0873400003922000127" TargetMode="External"/><Relationship Id="rId38" Type="http://schemas.openxmlformats.org/officeDocument/2006/relationships/hyperlink" Target="https://zakupki.gov.ru/epz/order/notice/ea20/view/common-info.html?regNumber=0873400003922000142" TargetMode="External"/><Relationship Id="rId59" Type="http://schemas.openxmlformats.org/officeDocument/2006/relationships/hyperlink" Target="https://zakupki.gov.ru/epz/order/notice/ea20/view/common-info.html?regNumber=0873400003922000209" TargetMode="External"/><Relationship Id="rId103" Type="http://schemas.openxmlformats.org/officeDocument/2006/relationships/hyperlink" Target="https://zakupki.gov.ru/epz/order/notice/ea20/view/common-info.html?regNumber=0873400003922000450" TargetMode="External"/><Relationship Id="rId108" Type="http://schemas.openxmlformats.org/officeDocument/2006/relationships/hyperlink" Target="https://zakupki.gov.ru/epz/order/notice/ea20/view/common-info.html?regNumber=0873400003922000455" TargetMode="External"/><Relationship Id="rId124" Type="http://schemas.openxmlformats.org/officeDocument/2006/relationships/hyperlink" Target="https://zakupki.gov.ru/epz/contract/contractCard/common-info.html?reestrNumber=1970515020222000510" TargetMode="External"/><Relationship Id="rId54" Type="http://schemas.openxmlformats.org/officeDocument/2006/relationships/hyperlink" Target="https://zakupki.gov.ru/epz/order/notice/ea20/view/common-info.html?regNumber=0873400003922000201" TargetMode="External"/><Relationship Id="rId70" Type="http://schemas.openxmlformats.org/officeDocument/2006/relationships/hyperlink" Target="https://zakupki.gov.ru/epz/order/notice/ea20/view/common-info.html?regNumber=0873400003922000274" TargetMode="External"/><Relationship Id="rId75" Type="http://schemas.openxmlformats.org/officeDocument/2006/relationships/hyperlink" Target="https://zakupki.gov.ru/epz/order/notice/ea20/view/common-info.html?regNumber=0873400003922000308" TargetMode="External"/><Relationship Id="rId91" Type="http://schemas.openxmlformats.org/officeDocument/2006/relationships/hyperlink" Target="https://zakupki.gov.ru/epz/order/notice/ea20/view/common-info.html?regNumber=0873400003922000441" TargetMode="External"/><Relationship Id="rId96" Type="http://schemas.openxmlformats.org/officeDocument/2006/relationships/hyperlink" Target="https://zakupki.gov.ru/epz/order/notice/ea20/view/common-info.html?regNumber=0873400003922000437" TargetMode="External"/><Relationship Id="rId1" Type="http://schemas.openxmlformats.org/officeDocument/2006/relationships/hyperlink" Target="https://zakupki.gov.ru/epz/order/notice/ea20/view/common-info.html?regNumber=0873400003922000001" TargetMode="External"/><Relationship Id="rId6" Type="http://schemas.openxmlformats.org/officeDocument/2006/relationships/hyperlink" Target="https://zakupki.gov.ru/epz/order/notice/ea20/view/common-info.html?regNumber=0873400003922000009" TargetMode="External"/><Relationship Id="rId23" Type="http://schemas.openxmlformats.org/officeDocument/2006/relationships/hyperlink" Target="https://zakupki.gov.ru/epz/order/notice/ea20/view/common-info.html?regNumber=0873400003922000103" TargetMode="External"/><Relationship Id="rId28" Type="http://schemas.openxmlformats.org/officeDocument/2006/relationships/hyperlink" Target="https://zakupki.gov.ru/epz/order/notice/ea20/view/common-info.html?regNumber=0873400003922000115" TargetMode="External"/><Relationship Id="rId49" Type="http://schemas.openxmlformats.org/officeDocument/2006/relationships/hyperlink" Target="https://zakupki.gov.ru/epz/order/notice/ea20/view/common-info.html?regNumber=0873400003922000177" TargetMode="External"/><Relationship Id="rId114" Type="http://schemas.openxmlformats.org/officeDocument/2006/relationships/hyperlink" Target="https://zakupki.gov.ru/epz/order/notice/ea20/view/common-info.html?regNumber=0873400003922000469" TargetMode="External"/><Relationship Id="rId119" Type="http://schemas.openxmlformats.org/officeDocument/2006/relationships/hyperlink" Target="https://zakupki.gov.ru/epz/contract/contractCard/common-info.html?reestrNumber=1970515020222000489" TargetMode="External"/><Relationship Id="rId44" Type="http://schemas.openxmlformats.org/officeDocument/2006/relationships/hyperlink" Target="https://zakupki.gov.ru/epz/order/notice/ea20/view/common-info.html?regNumber=0873400003922000169" TargetMode="External"/><Relationship Id="rId60" Type="http://schemas.openxmlformats.org/officeDocument/2006/relationships/hyperlink" Target="https://zakupki.gov.ru/epz/order/notice/ea20/view/common-info.html?regNumber=0873400003922000211" TargetMode="External"/><Relationship Id="rId65" Type="http://schemas.openxmlformats.org/officeDocument/2006/relationships/hyperlink" Target="https://zakupki.gov.ru/epz/order/notice/ea20/view/common-info.html?regNumber=0873400003922000258" TargetMode="External"/><Relationship Id="rId81" Type="http://schemas.openxmlformats.org/officeDocument/2006/relationships/hyperlink" Target="https://zakupki.gov.ru/epz/order/notice/ea20/view/common-info.html?regNumber=0873400003922000376" TargetMode="External"/><Relationship Id="rId86" Type="http://schemas.openxmlformats.org/officeDocument/2006/relationships/hyperlink" Target="https://zakupki.gov.ru/epz/order/notice/ea20/view/common-info.html?regNumber=0873400003922000437" TargetMode="External"/><Relationship Id="rId13" Type="http://schemas.openxmlformats.org/officeDocument/2006/relationships/hyperlink" Target="https://zakupki.gov.ru/epz/order/notice/ea20/view/common-info.html?regNumber=0873400003922000021" TargetMode="External"/><Relationship Id="rId18" Type="http://schemas.openxmlformats.org/officeDocument/2006/relationships/hyperlink" Target="https://zakupki.gov.ru/epz/order/notice/ea20/view/common-info.html?regNumber=0873400003922000090" TargetMode="External"/><Relationship Id="rId39" Type="http://schemas.openxmlformats.org/officeDocument/2006/relationships/hyperlink" Target="https://zakupki.gov.ru/epz/order/notice/ea20/view/common-info.html?regNumber=0873400003922000158" TargetMode="External"/><Relationship Id="rId109" Type="http://schemas.openxmlformats.org/officeDocument/2006/relationships/hyperlink" Target="https://zakupki.gov.ru/epz/order/notice/ea20/view/common-info.html?regNumber=0873400003922000459" TargetMode="External"/><Relationship Id="rId34" Type="http://schemas.openxmlformats.org/officeDocument/2006/relationships/hyperlink" Target="https://zakupki.gov.ru/epz/order/notice/ea20/view/common-info.html?regNumber=0873400003922000130" TargetMode="External"/><Relationship Id="rId50" Type="http://schemas.openxmlformats.org/officeDocument/2006/relationships/hyperlink" Target="https://zakupki.gov.ru/epz/order/notice/ea20/view/common-info.html?regNumber=0873400003922000181" TargetMode="External"/><Relationship Id="rId55" Type="http://schemas.openxmlformats.org/officeDocument/2006/relationships/hyperlink" Target="https://zakupki.gov.ru/epz/order/notice/ea20/view/common-info.html?regNumber=0873400003922000203" TargetMode="External"/><Relationship Id="rId76" Type="http://schemas.openxmlformats.org/officeDocument/2006/relationships/hyperlink" Target="https://zakupki.gov.ru/epz/order/notice/ea20/view/common-info.html?regNumber=0873400003922000319" TargetMode="External"/><Relationship Id="rId97" Type="http://schemas.openxmlformats.org/officeDocument/2006/relationships/hyperlink" Target="https://zakupki.gov.ru/epz/order/notice/ea20/view/common-info.html?regNumber=0873400003922000438" TargetMode="External"/><Relationship Id="rId104" Type="http://schemas.openxmlformats.org/officeDocument/2006/relationships/hyperlink" Target="https://zakupki.gov.ru/epz/order/notice/ea20/view/common-info.html?regNumber=0873400003922000452" TargetMode="External"/><Relationship Id="rId120" Type="http://schemas.openxmlformats.org/officeDocument/2006/relationships/hyperlink" Target="https://zakupki.gov.ru/epz/contract/contractCard/common-info.html?reestrNumber=1970515020222000517" TargetMode="External"/><Relationship Id="rId125" Type="http://schemas.openxmlformats.org/officeDocument/2006/relationships/hyperlink" Target="https://zakupki.gov.ru/epz/contract/contractCard/common-info.html?reestrNumber=1970515020222000511" TargetMode="External"/><Relationship Id="rId7" Type="http://schemas.openxmlformats.org/officeDocument/2006/relationships/hyperlink" Target="https://zakupki.gov.ru/epz/order/notice/ea20/view/common-info.html?regNumber=0873400003922000013" TargetMode="External"/><Relationship Id="rId71" Type="http://schemas.openxmlformats.org/officeDocument/2006/relationships/hyperlink" Target="https://zakupki.gov.ru/epz/order/notice/ea20/view/common-info.html?regNumber=0873400003922000275" TargetMode="External"/><Relationship Id="rId92" Type="http://schemas.openxmlformats.org/officeDocument/2006/relationships/hyperlink" Target="https://zakupki.gov.ru/epz/order/notice/ea20/view/common-info.html?regNumber=0873400003922000448" TargetMode="External"/><Relationship Id="rId2" Type="http://schemas.openxmlformats.org/officeDocument/2006/relationships/hyperlink" Target="https://zakupki.gov.ru/epz/order/notice/ea20/view/common-info.html?regNumber=0873400003922000005" TargetMode="External"/><Relationship Id="rId29" Type="http://schemas.openxmlformats.org/officeDocument/2006/relationships/hyperlink" Target="https://zakupki.gov.ru/epz/order/notice/ea20/view/common-info.html?regNumber=0873400003922000116" TargetMode="External"/><Relationship Id="rId24" Type="http://schemas.openxmlformats.org/officeDocument/2006/relationships/hyperlink" Target="https://zakupki.gov.ru/epz/order/notice/ea20/view/common-info.html?regNumber=0873400003922000108" TargetMode="External"/><Relationship Id="rId40" Type="http://schemas.openxmlformats.org/officeDocument/2006/relationships/hyperlink" Target="https://zakupki.gov.ru/epz/order/notice/ea20/view/common-info.html?regNumber=0873400003922000162" TargetMode="External"/><Relationship Id="rId45" Type="http://schemas.openxmlformats.org/officeDocument/2006/relationships/hyperlink" Target="https://zakupki.gov.ru/epz/order/notice/ea20/view/common-info.html?regNumber=0873400003922000171" TargetMode="External"/><Relationship Id="rId66" Type="http://schemas.openxmlformats.org/officeDocument/2006/relationships/hyperlink" Target="https://zakupki.gov.ru/epz/order/notice/ea20/view/common-info.html?regNumber=0873400003922000268" TargetMode="External"/><Relationship Id="rId87" Type="http://schemas.openxmlformats.org/officeDocument/2006/relationships/hyperlink" Target="https://zakupki.gov.ru/epz/order/notice/ea20/view/common-info.html?regNumber=0873400003922000440" TargetMode="External"/><Relationship Id="rId110" Type="http://schemas.openxmlformats.org/officeDocument/2006/relationships/hyperlink" Target="https://zakupki.gov.ru/epz/order/notice/ea20/view/common-info.html?regNumber=0873400003922000461" TargetMode="External"/><Relationship Id="rId115" Type="http://schemas.openxmlformats.org/officeDocument/2006/relationships/hyperlink" Target="https://zakupki.gov.ru/epz/order/notice/ea20/view/common-info.html?regNumber=0873400003922000471" TargetMode="External"/><Relationship Id="rId61" Type="http://schemas.openxmlformats.org/officeDocument/2006/relationships/hyperlink" Target="https://zakupki.gov.ru/epz/order/notice/ea20/view/common-info.html?regNumber=0873400003922000214" TargetMode="External"/><Relationship Id="rId82" Type="http://schemas.openxmlformats.org/officeDocument/2006/relationships/hyperlink" Target="https://zakupki.gov.ru/epz/order/notice/ea20/view/common-info.html?regNumber=0873400003922000377" TargetMode="External"/><Relationship Id="rId19" Type="http://schemas.openxmlformats.org/officeDocument/2006/relationships/hyperlink" Target="https://zakupki.gov.ru/epz/order/notice/ea20/view/common-info.html?regNumber=0873400003922000091" TargetMode="External"/><Relationship Id="rId14" Type="http://schemas.openxmlformats.org/officeDocument/2006/relationships/hyperlink" Target="https://zakupki.gov.ru/epz/order/notice/ea20/view/common-info.html?regNumber=0873400003922000022" TargetMode="External"/><Relationship Id="rId30" Type="http://schemas.openxmlformats.org/officeDocument/2006/relationships/hyperlink" Target="https://zakupki.gov.ru/epz/order/notice/ea20/view/common-info.html?regNumber=0873400003922000117" TargetMode="External"/><Relationship Id="rId35" Type="http://schemas.openxmlformats.org/officeDocument/2006/relationships/hyperlink" Target="https://zakupki.gov.ru/epz/order/notice/ea20/view/common-info.html?regNumber=0873400003922000131" TargetMode="External"/><Relationship Id="rId56" Type="http://schemas.openxmlformats.org/officeDocument/2006/relationships/hyperlink" Target="https://zakupki.gov.ru/epz/order/notice/ea20/view/common-info.html?regNumber=0873400003922000205" TargetMode="External"/><Relationship Id="rId77" Type="http://schemas.openxmlformats.org/officeDocument/2006/relationships/hyperlink" Target="https://zakupki.gov.ru/epz/order/notice/ea20/view/common-info.html?regNumber=0873400003922000369" TargetMode="External"/><Relationship Id="rId100" Type="http://schemas.openxmlformats.org/officeDocument/2006/relationships/hyperlink" Target="https://zakupki.gov.ru/epz/order/notice/ea20/view/common-info.html?regNumber=0873400003922000444" TargetMode="External"/><Relationship Id="rId105" Type="http://schemas.openxmlformats.org/officeDocument/2006/relationships/hyperlink" Target="https://zakupki.gov.ru/epz/order/notice/ea20/view/common-info.html?regNumber=0873400003922000453" TargetMode="External"/><Relationship Id="rId126" Type="http://schemas.openxmlformats.org/officeDocument/2006/relationships/hyperlink" Target="https://zakupki.gov.ru/epz/order/notice/ea20/view/common-info.html?regNumber=0873400003922000531" TargetMode="External"/><Relationship Id="rId8" Type="http://schemas.openxmlformats.org/officeDocument/2006/relationships/hyperlink" Target="https://zakupki.gov.ru/epz/order/notice/ea20/view/common-info.html?regNumber=0873400003922000014" TargetMode="External"/><Relationship Id="rId51" Type="http://schemas.openxmlformats.org/officeDocument/2006/relationships/hyperlink" Target="https://zakupki.gov.ru/epz/order/notice/ea20/view/common-info.html?regNumber=0873400003922000192" TargetMode="External"/><Relationship Id="rId72" Type="http://schemas.openxmlformats.org/officeDocument/2006/relationships/hyperlink" Target="https://zakupki.gov.ru/epz/order/notice/ea20/view/common-info.html?regNumber=0873400003922000280" TargetMode="External"/><Relationship Id="rId93" Type="http://schemas.openxmlformats.org/officeDocument/2006/relationships/hyperlink" Target="https://zakupki.gov.ru/epz/order/notice/ea20/view/common-info.html?regNumber=0873400003922000449" TargetMode="External"/><Relationship Id="rId98" Type="http://schemas.openxmlformats.org/officeDocument/2006/relationships/hyperlink" Target="https://zakupki.gov.ru/epz/order/notice/ea20/view/common-info.html?regNumber=0873400003922000439" TargetMode="External"/><Relationship Id="rId121" Type="http://schemas.openxmlformats.org/officeDocument/2006/relationships/hyperlink" Target="https://zakupki.gov.ru/epz/contract/contractCard/common-info.html?reestrNumber=1970515020222000512" TargetMode="External"/><Relationship Id="rId3" Type="http://schemas.openxmlformats.org/officeDocument/2006/relationships/hyperlink" Target="https://zakupki.gov.ru/epz/order/notice/ea20/view/common-info.html?regNumber=0873400003922000006" TargetMode="External"/><Relationship Id="rId25" Type="http://schemas.openxmlformats.org/officeDocument/2006/relationships/hyperlink" Target="https://zakupki.gov.ru/epz/order/notice/ea20/view/common-info.html?regNumber=0873400003922000110" TargetMode="External"/><Relationship Id="rId46" Type="http://schemas.openxmlformats.org/officeDocument/2006/relationships/hyperlink" Target="https://zakupki.gov.ru/epz/order/notice/ea20/view/common-info.html?regNumber=0873400003922000172" TargetMode="External"/><Relationship Id="rId67" Type="http://schemas.openxmlformats.org/officeDocument/2006/relationships/hyperlink" Target="https://zakupki.gov.ru/epz/order/notice/ea20/view/common-info.html?regNumber=0873400003922000269" TargetMode="External"/><Relationship Id="rId116" Type="http://schemas.openxmlformats.org/officeDocument/2006/relationships/hyperlink" Target="https://zakupki.gov.ru/epz/order/notice/ea20/view/common-info.html?regNumber=0873400003922000471" TargetMode="External"/><Relationship Id="rId20" Type="http://schemas.openxmlformats.org/officeDocument/2006/relationships/hyperlink" Target="https://zakupki.gov.ru/epz/order/notice/ea20/view/common-info.html?regNumber=0873400003922000095" TargetMode="External"/><Relationship Id="rId41" Type="http://schemas.openxmlformats.org/officeDocument/2006/relationships/hyperlink" Target="https://zakupki.gov.ru/epz/order/notice/ea20/view/common-info.html?regNumber=0873400003922000164" TargetMode="External"/><Relationship Id="rId62" Type="http://schemas.openxmlformats.org/officeDocument/2006/relationships/hyperlink" Target="https://zakupki.gov.ru/epz/order/notice/ea20/view/common-info.html?regNumber=0873400003922000213" TargetMode="External"/><Relationship Id="rId83" Type="http://schemas.openxmlformats.org/officeDocument/2006/relationships/hyperlink" Target="https://zakupki.gov.ru/epz/order/notice/ea20/view/common-info.html?regNumber=0873400003922000378" TargetMode="External"/><Relationship Id="rId88" Type="http://schemas.openxmlformats.org/officeDocument/2006/relationships/hyperlink" Target="https://zakupki.gov.ru/epz/order/notice/ea20/view/common-info.html?regNumber=0873400003922000441" TargetMode="External"/><Relationship Id="rId111" Type="http://schemas.openxmlformats.org/officeDocument/2006/relationships/hyperlink" Target="https://zakupki.gov.ru/epz/order/notice/ea20/view/common-info.html?regNumber=0873400003922000462" TargetMode="External"/><Relationship Id="rId15" Type="http://schemas.openxmlformats.org/officeDocument/2006/relationships/hyperlink" Target="https://zakupki.gov.ru/epz/order/notice/ea20/view/common-info.html?regNumber=0873400003922000033" TargetMode="External"/><Relationship Id="rId36" Type="http://schemas.openxmlformats.org/officeDocument/2006/relationships/hyperlink" Target="https://zakupki.gov.ru/epz/order/notice/ea20/view/common-info.html?regNumber=0873400003922000139" TargetMode="External"/><Relationship Id="rId57" Type="http://schemas.openxmlformats.org/officeDocument/2006/relationships/hyperlink" Target="https://zakupki.gov.ru/epz/order/notice/ea20/view/common-info.html?regNumber=0873400003922000208" TargetMode="External"/><Relationship Id="rId106" Type="http://schemas.openxmlformats.org/officeDocument/2006/relationships/hyperlink" Target="https://zakupki.gov.ru/epz/order/notice/ea20/view/common-info.html?regNumber=0873400003922000454" TargetMode="External"/><Relationship Id="rId10" Type="http://schemas.openxmlformats.org/officeDocument/2006/relationships/hyperlink" Target="https://zakupki.gov.ru/epz/order/notice/ea20/view/common-info.html?regNumber=0873400003922000016" TargetMode="External"/><Relationship Id="rId31" Type="http://schemas.openxmlformats.org/officeDocument/2006/relationships/hyperlink" Target="https://zakupki.gov.ru/epz/order/notice/ea20/view/common-info.html?regNumber=0873400003922000118" TargetMode="External"/><Relationship Id="rId52" Type="http://schemas.openxmlformats.org/officeDocument/2006/relationships/hyperlink" Target="https://zakupki.gov.ru/epz/order/notice/ea20/view/common-info.html?regNumber=0873400003922000193" TargetMode="External"/><Relationship Id="rId73" Type="http://schemas.openxmlformats.org/officeDocument/2006/relationships/hyperlink" Target="https://zakupki.gov.ru/epz/order/notice/ea20/view/common-info.html?regNumber=0873400003922000302" TargetMode="External"/><Relationship Id="rId78" Type="http://schemas.openxmlformats.org/officeDocument/2006/relationships/hyperlink" Target="https://zakupki.gov.ru/epz/order/notice/ea20/view/common-info.html?regNumber=0873400003922000374" TargetMode="External"/><Relationship Id="rId94" Type="http://schemas.openxmlformats.org/officeDocument/2006/relationships/hyperlink" Target="https://zakupki.gov.ru/epz/order/notice/ea20/view/common-info.html?regNumber=0873400003922000433" TargetMode="External"/><Relationship Id="rId99" Type="http://schemas.openxmlformats.org/officeDocument/2006/relationships/hyperlink" Target="https://zakupki.gov.ru/epz/order/notice/ea20/view/common-info.html?regNumber=0873400003922000442" TargetMode="External"/><Relationship Id="rId101" Type="http://schemas.openxmlformats.org/officeDocument/2006/relationships/hyperlink" Target="https://zakupki.gov.ru/epz/order/notice/ea20/view/common-info.html?regNumber=0873400003922000446" TargetMode="External"/><Relationship Id="rId122" Type="http://schemas.openxmlformats.org/officeDocument/2006/relationships/hyperlink" Target="https://zakupki.gov.ru/epz/contract/contractCard/common-info.html?reestrNumber=1970515020222000516" TargetMode="External"/><Relationship Id="rId4" Type="http://schemas.openxmlformats.org/officeDocument/2006/relationships/hyperlink" Target="https://zakupki.gov.ru/epz/order/notice/ea20/view/common-info.html?regNumber=0873400003922000007" TargetMode="External"/><Relationship Id="rId9" Type="http://schemas.openxmlformats.org/officeDocument/2006/relationships/hyperlink" Target="https://zakupki.gov.ru/epz/order/notice/ea20/view/common-info.html?regNumber=0873400003922000015"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2000224" TargetMode="External"/><Relationship Id="rId3" Type="http://schemas.openxmlformats.org/officeDocument/2006/relationships/hyperlink" Target="https://zakupki.gov.ru/epz/order/notice/ea20/view/common-info.html?regNumber=0873400003922000153" TargetMode="External"/><Relationship Id="rId7" Type="http://schemas.openxmlformats.org/officeDocument/2006/relationships/hyperlink" Target="https://zakupki.gov.ru/epz/order/notice/ea20/view/common-info.html?regNumber=0873400003922000221" TargetMode="External"/><Relationship Id="rId2" Type="http://schemas.openxmlformats.org/officeDocument/2006/relationships/hyperlink" Target="https://zakupki.gov.ru/epz/order/notice/ea20/view/common-info.html?regNumber=0873400003922000155" TargetMode="External"/><Relationship Id="rId1" Type="http://schemas.openxmlformats.org/officeDocument/2006/relationships/hyperlink" Target="https://zakupki.gov.ru/epz/order/notice/ea20/view/common-info.html?regNumber=0873400003922000156" TargetMode="External"/><Relationship Id="rId6" Type="http://schemas.openxmlformats.org/officeDocument/2006/relationships/hyperlink" Target="https://zakupki.gov.ru/epz/order/notice/ea20/view/common-info.html?regNumber=0873400003922000223" TargetMode="External"/><Relationship Id="rId11" Type="http://schemas.openxmlformats.org/officeDocument/2006/relationships/printerSettings" Target="../printerSettings/printerSettings5.bin"/><Relationship Id="rId5" Type="http://schemas.openxmlformats.org/officeDocument/2006/relationships/hyperlink" Target="https://zakupki.gov.ru/epz/order/notice/ea20/view/common-info.html?regNumber=0873400003922000146" TargetMode="External"/><Relationship Id="rId10" Type="http://schemas.openxmlformats.org/officeDocument/2006/relationships/hyperlink" Target="https://zakupki.gov.ru/epz/order/notice/ea20/view/common-info.html?regNumber=0873400003922000217" TargetMode="External"/><Relationship Id="rId4" Type="http://schemas.openxmlformats.org/officeDocument/2006/relationships/hyperlink" Target="https://zakupki.gov.ru/epz/order/notice/ea20/view/common-info.html?regNumber=0873400003922000151" TargetMode="External"/><Relationship Id="rId9" Type="http://schemas.openxmlformats.org/officeDocument/2006/relationships/hyperlink" Target="https://zakupki.gov.ru/epz/order/notice/ea20/view/common-info.html?regNumber=0873400003922000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60"/>
  <sheetViews>
    <sheetView view="pageBreakPreview" zoomScale="70" zoomScaleNormal="70" zoomScaleSheetLayoutView="70" workbookViewId="0">
      <pane xSplit="1" ySplit="2" topLeftCell="P96" activePane="bottomRight" state="frozen"/>
      <selection pane="topRight" activeCell="C1" sqref="C1"/>
      <selection pane="bottomLeft" activeCell="A3" sqref="A3"/>
      <selection pane="bottomRight" activeCell="X2" sqref="X2"/>
    </sheetView>
  </sheetViews>
  <sheetFormatPr defaultColWidth="9.140625" defaultRowHeight="15.75" x14ac:dyDescent="0.25"/>
  <cols>
    <col min="1" max="1" width="26.7109375" style="14" customWidth="1"/>
    <col min="2" max="2" width="13" style="19" customWidth="1"/>
    <col min="3" max="3" width="18.5703125" style="14" customWidth="1"/>
    <col min="4" max="4" width="31.140625" style="31" customWidth="1"/>
    <col min="5" max="5" width="27.42578125" style="17" customWidth="1"/>
    <col min="6" max="6" width="13.85546875" style="19" customWidth="1"/>
    <col min="7" max="7" width="32.85546875" style="14" customWidth="1"/>
    <col min="8" max="8" width="22.140625" style="17" customWidth="1"/>
    <col min="9" max="9" width="30.85546875" style="17" customWidth="1"/>
    <col min="10" max="10" width="19.85546875" style="14" customWidth="1"/>
    <col min="11" max="13" width="20.140625" style="14" customWidth="1"/>
    <col min="14" max="14" width="17.28515625" style="17" customWidth="1"/>
    <col min="15" max="15" width="33.28515625" style="17" customWidth="1"/>
    <col min="16" max="16" width="14.140625" style="14" customWidth="1"/>
    <col min="17" max="17" width="11.85546875" style="14" customWidth="1"/>
    <col min="18" max="19" width="9.140625" style="14" customWidth="1"/>
    <col min="20" max="20" width="24.140625" style="17" customWidth="1"/>
    <col min="21" max="26" width="14.28515625" style="14" customWidth="1"/>
    <col min="27" max="27" width="18.5703125" style="14" customWidth="1"/>
    <col min="28" max="28" width="17.140625" style="14" customWidth="1"/>
    <col min="29" max="29" width="16.28515625" style="14" customWidth="1"/>
    <col min="30" max="32" width="17.5703125" style="15" customWidth="1"/>
    <col min="33" max="33" width="16.140625" style="19" customWidth="1"/>
    <col min="34" max="34" width="15.140625" style="19" customWidth="1"/>
    <col min="35" max="35" width="13.28515625" style="19" customWidth="1"/>
    <col min="36" max="36" width="16.7109375" style="17" customWidth="1"/>
    <col min="37" max="16384" width="9.140625" style="14"/>
  </cols>
  <sheetData>
    <row r="1" spans="1:36" ht="103.5" customHeight="1" x14ac:dyDescent="0.25">
      <c r="A1" s="156" t="s">
        <v>14</v>
      </c>
      <c r="B1" s="156" t="s">
        <v>0</v>
      </c>
      <c r="C1" s="156" t="s">
        <v>52</v>
      </c>
      <c r="D1" s="156" t="s">
        <v>1</v>
      </c>
      <c r="E1" s="156" t="s">
        <v>5</v>
      </c>
      <c r="F1" s="156" t="s">
        <v>2</v>
      </c>
      <c r="G1" s="156" t="s">
        <v>3</v>
      </c>
      <c r="H1" s="156" t="s">
        <v>4</v>
      </c>
      <c r="I1" s="156" t="s">
        <v>6</v>
      </c>
      <c r="J1" s="154" t="s">
        <v>15</v>
      </c>
      <c r="K1" s="154" t="s">
        <v>16</v>
      </c>
      <c r="L1" s="154" t="s">
        <v>155</v>
      </c>
      <c r="M1" s="154" t="s">
        <v>3530</v>
      </c>
      <c r="N1" s="146" t="s">
        <v>18</v>
      </c>
      <c r="O1" s="146" t="s">
        <v>2083</v>
      </c>
      <c r="P1" s="146" t="s">
        <v>17</v>
      </c>
      <c r="Q1" s="154" t="s">
        <v>8</v>
      </c>
      <c r="R1" s="154" t="s">
        <v>9</v>
      </c>
      <c r="S1" s="144" t="s">
        <v>19</v>
      </c>
      <c r="T1" s="146" t="s">
        <v>2050</v>
      </c>
      <c r="U1" s="144" t="s">
        <v>7</v>
      </c>
      <c r="V1" s="144" t="s">
        <v>3530</v>
      </c>
      <c r="W1" s="38" t="s">
        <v>3531</v>
      </c>
      <c r="X1" s="38" t="s">
        <v>3532</v>
      </c>
      <c r="Y1" s="144" t="s">
        <v>2049</v>
      </c>
      <c r="Z1" s="144" t="s">
        <v>3533</v>
      </c>
      <c r="AA1" s="148" t="s">
        <v>2820</v>
      </c>
      <c r="AB1" s="149"/>
      <c r="AC1" s="149"/>
      <c r="AD1" s="149"/>
      <c r="AE1" s="149"/>
      <c r="AF1" s="150"/>
      <c r="AG1" s="151" t="s">
        <v>2821</v>
      </c>
      <c r="AH1" s="152"/>
      <c r="AI1" s="153"/>
      <c r="AJ1" s="146" t="s">
        <v>66</v>
      </c>
    </row>
    <row r="2" spans="1:36" ht="44.25" customHeight="1" x14ac:dyDescent="0.25">
      <c r="A2" s="157"/>
      <c r="B2" s="157"/>
      <c r="C2" s="157"/>
      <c r="D2" s="157"/>
      <c r="E2" s="157"/>
      <c r="F2" s="157"/>
      <c r="G2" s="157"/>
      <c r="H2" s="157"/>
      <c r="I2" s="157"/>
      <c r="J2" s="155"/>
      <c r="K2" s="155"/>
      <c r="L2" s="155"/>
      <c r="M2" s="155"/>
      <c r="N2" s="147"/>
      <c r="O2" s="147"/>
      <c r="P2" s="147"/>
      <c r="Q2" s="155"/>
      <c r="R2" s="155"/>
      <c r="S2" s="145"/>
      <c r="T2" s="147"/>
      <c r="U2" s="145"/>
      <c r="V2" s="145"/>
      <c r="W2" s="39"/>
      <c r="X2" s="39"/>
      <c r="Y2" s="145"/>
      <c r="Z2" s="145"/>
      <c r="AA2" s="35" t="s">
        <v>20</v>
      </c>
      <c r="AB2" s="35" t="s">
        <v>11</v>
      </c>
      <c r="AC2" s="35" t="s">
        <v>12</v>
      </c>
      <c r="AD2" s="35" t="s">
        <v>13</v>
      </c>
      <c r="AE2" s="35" t="s">
        <v>2046</v>
      </c>
      <c r="AF2" s="35" t="s">
        <v>2025</v>
      </c>
      <c r="AG2" s="34" t="s">
        <v>11</v>
      </c>
      <c r="AH2" s="34" t="s">
        <v>12</v>
      </c>
      <c r="AI2" s="34" t="s">
        <v>13</v>
      </c>
      <c r="AJ2" s="147"/>
    </row>
    <row r="3" spans="1:36" ht="62.25" customHeight="1" x14ac:dyDescent="0.25">
      <c r="A3" s="57" t="s">
        <v>29</v>
      </c>
      <c r="B3" s="58">
        <v>44267</v>
      </c>
      <c r="C3" s="59" t="s">
        <v>38</v>
      </c>
      <c r="D3" s="57" t="s">
        <v>53</v>
      </c>
      <c r="E3" s="60" t="s">
        <v>54</v>
      </c>
      <c r="F3" s="58">
        <v>44302</v>
      </c>
      <c r="G3" s="57" t="s">
        <v>46</v>
      </c>
      <c r="H3" s="59" t="s">
        <v>120</v>
      </c>
      <c r="I3" s="59" t="s">
        <v>31</v>
      </c>
      <c r="J3" s="10">
        <f>AC3*U3</f>
        <v>6217442799.2600002</v>
      </c>
      <c r="K3" s="11">
        <v>6217442799.2600002</v>
      </c>
      <c r="L3" s="11">
        <v>18652328397.779999</v>
      </c>
      <c r="M3" s="11">
        <f>(K3*10)/110</f>
        <v>565222072.66000009</v>
      </c>
      <c r="N3" s="59" t="s">
        <v>50</v>
      </c>
      <c r="O3" s="59" t="s">
        <v>49</v>
      </c>
      <c r="P3" s="61" t="s">
        <v>22</v>
      </c>
      <c r="Q3" s="41">
        <v>100</v>
      </c>
      <c r="R3" s="61">
        <v>0</v>
      </c>
      <c r="S3" s="62" t="s">
        <v>27</v>
      </c>
      <c r="T3" s="59">
        <v>30</v>
      </c>
      <c r="U3" s="11">
        <v>204.82</v>
      </c>
      <c r="V3" s="11">
        <f>(U3*10)/110</f>
        <v>18.619999999999997</v>
      </c>
      <c r="W3" s="11">
        <f>U3-V3</f>
        <v>186.2</v>
      </c>
      <c r="X3" s="11"/>
      <c r="Y3" s="11">
        <f>U3*T3</f>
        <v>6144.5999999999995</v>
      </c>
      <c r="Z3" s="11"/>
      <c r="AA3" s="10">
        <v>91066929</v>
      </c>
      <c r="AB3" s="10" t="s">
        <v>41</v>
      </c>
      <c r="AC3" s="10">
        <v>30355643</v>
      </c>
      <c r="AD3" s="10">
        <v>30355643</v>
      </c>
      <c r="AE3" s="10">
        <f>AC3/T3</f>
        <v>1011854.7666666667</v>
      </c>
      <c r="AF3" s="41">
        <f>_xlfn.CEILING.MATH(AE3)</f>
        <v>1011855</v>
      </c>
      <c r="AG3" s="58">
        <v>44378</v>
      </c>
      <c r="AH3" s="58">
        <v>44651</v>
      </c>
      <c r="AI3" s="58">
        <v>45016</v>
      </c>
      <c r="AJ3" s="42" t="s">
        <v>3434</v>
      </c>
    </row>
    <row r="4" spans="1:36" ht="113.25" customHeight="1" x14ac:dyDescent="0.25">
      <c r="A4" s="57" t="s">
        <v>30</v>
      </c>
      <c r="B4" s="58">
        <v>44267</v>
      </c>
      <c r="C4" s="59" t="s">
        <v>38</v>
      </c>
      <c r="D4" s="57" t="s">
        <v>55</v>
      </c>
      <c r="E4" s="60" t="s">
        <v>56</v>
      </c>
      <c r="F4" s="58">
        <v>44305</v>
      </c>
      <c r="G4" s="57" t="s">
        <v>47</v>
      </c>
      <c r="H4" s="6" t="s">
        <v>73</v>
      </c>
      <c r="I4" s="59" t="s">
        <v>32</v>
      </c>
      <c r="J4" s="10">
        <v>4514726372.6800003</v>
      </c>
      <c r="K4" s="11">
        <v>4514726372.6800003</v>
      </c>
      <c r="L4" s="11">
        <v>13544179118.040001</v>
      </c>
      <c r="M4" s="11">
        <f t="shared" ref="M4:M67" si="0">(K4*10)/110</f>
        <v>410429670.24363637</v>
      </c>
      <c r="N4" s="59" t="s">
        <v>35</v>
      </c>
      <c r="O4" s="59" t="s">
        <v>48</v>
      </c>
      <c r="P4" s="61" t="s">
        <v>22</v>
      </c>
      <c r="Q4" s="41">
        <v>100</v>
      </c>
      <c r="R4" s="61">
        <v>0</v>
      </c>
      <c r="S4" s="62" t="s">
        <v>27</v>
      </c>
      <c r="T4" s="59">
        <v>60</v>
      </c>
      <c r="U4" s="11">
        <v>307.82</v>
      </c>
      <c r="V4" s="11">
        <f t="shared" ref="V4:V67" si="1">(U4*10)/110</f>
        <v>27.983636363636361</v>
      </c>
      <c r="W4" s="11">
        <f t="shared" ref="W4:W67" si="2">U4-V4</f>
        <v>279.83636363636361</v>
      </c>
      <c r="X4" s="11"/>
      <c r="Y4" s="11">
        <f t="shared" ref="Y4:Y64" si="3">U4*T4</f>
        <v>18469.2</v>
      </c>
      <c r="Z4" s="11"/>
      <c r="AA4" s="10">
        <v>44000322</v>
      </c>
      <c r="AB4" s="10">
        <v>6360000</v>
      </c>
      <c r="AC4" s="10">
        <v>4200000</v>
      </c>
      <c r="AD4" s="10">
        <v>4106774</v>
      </c>
      <c r="AE4" s="10">
        <f>AC4/T4</f>
        <v>70000</v>
      </c>
      <c r="AF4" s="41">
        <f>_xlfn.CEILING.MATH(AE4)</f>
        <v>70000</v>
      </c>
      <c r="AG4" s="58">
        <v>44561</v>
      </c>
      <c r="AH4" s="58">
        <v>44926</v>
      </c>
      <c r="AI4" s="58">
        <v>45291</v>
      </c>
      <c r="AJ4" s="42" t="s">
        <v>67</v>
      </c>
    </row>
    <row r="5" spans="1:36" ht="61.5" customHeight="1" x14ac:dyDescent="0.25">
      <c r="A5" s="57" t="s">
        <v>651</v>
      </c>
      <c r="B5" s="58">
        <v>44267</v>
      </c>
      <c r="C5" s="59" t="s">
        <v>38</v>
      </c>
      <c r="D5" s="57" t="s">
        <v>652</v>
      </c>
      <c r="E5" s="60" t="s">
        <v>653</v>
      </c>
      <c r="F5" s="58">
        <v>44306</v>
      </c>
      <c r="G5" s="57" t="s">
        <v>654</v>
      </c>
      <c r="H5" s="6" t="s">
        <v>77</v>
      </c>
      <c r="I5" s="59" t="s">
        <v>655</v>
      </c>
      <c r="J5" s="10">
        <v>2446268314.8600001</v>
      </c>
      <c r="K5" s="11">
        <v>2446268314.8600001</v>
      </c>
      <c r="L5" s="11">
        <v>7958965139.8999996</v>
      </c>
      <c r="M5" s="11">
        <f t="shared" si="0"/>
        <v>222388028.62363639</v>
      </c>
      <c r="N5" s="59" t="s">
        <v>656</v>
      </c>
      <c r="O5" s="59" t="s">
        <v>657</v>
      </c>
      <c r="P5" s="61" t="s">
        <v>563</v>
      </c>
      <c r="Q5" s="41">
        <v>0</v>
      </c>
      <c r="R5" s="61">
        <v>100</v>
      </c>
      <c r="S5" s="62" t="s">
        <v>27</v>
      </c>
      <c r="T5" s="59">
        <v>60</v>
      </c>
      <c r="U5" s="11">
        <v>201.97</v>
      </c>
      <c r="V5" s="11">
        <f t="shared" si="1"/>
        <v>18.360909090909093</v>
      </c>
      <c r="W5" s="11">
        <f t="shared" si="2"/>
        <v>183.6090909090909</v>
      </c>
      <c r="X5" s="11"/>
      <c r="Y5" s="11">
        <f t="shared" si="3"/>
        <v>12118.2</v>
      </c>
      <c r="Z5" s="11"/>
      <c r="AA5" s="10">
        <f>AB5+AC5+AD5</f>
        <v>39406670</v>
      </c>
      <c r="AB5" s="10">
        <v>13647316</v>
      </c>
      <c r="AC5" s="10">
        <v>12112038</v>
      </c>
      <c r="AD5" s="10">
        <v>13647316</v>
      </c>
      <c r="AE5" s="10">
        <f>AC5/T5</f>
        <v>201867.3</v>
      </c>
      <c r="AF5" s="41">
        <f>_xlfn.CEILING.MATH(AE5)</f>
        <v>201868</v>
      </c>
      <c r="AG5" s="58">
        <v>44530</v>
      </c>
      <c r="AH5" s="58">
        <v>44774</v>
      </c>
      <c r="AI5" s="58">
        <v>45108</v>
      </c>
      <c r="AJ5" s="42" t="s">
        <v>67</v>
      </c>
    </row>
    <row r="6" spans="1:36" ht="44.25" customHeight="1" x14ac:dyDescent="0.25">
      <c r="A6" s="57" t="s">
        <v>39</v>
      </c>
      <c r="B6" s="3">
        <v>44301</v>
      </c>
      <c r="C6" s="6" t="s">
        <v>38</v>
      </c>
      <c r="D6" s="8" t="s">
        <v>68</v>
      </c>
      <c r="E6" s="40" t="s">
        <v>69</v>
      </c>
      <c r="F6" s="3">
        <v>44368</v>
      </c>
      <c r="G6" s="8" t="s">
        <v>59</v>
      </c>
      <c r="H6" s="61" t="s">
        <v>73</v>
      </c>
      <c r="I6" s="4" t="s">
        <v>42</v>
      </c>
      <c r="J6" s="5">
        <v>234317302.96000001</v>
      </c>
      <c r="K6" s="35">
        <v>234317302.96000001</v>
      </c>
      <c r="L6" s="35">
        <v>702951908.88</v>
      </c>
      <c r="M6" s="11">
        <f t="shared" si="0"/>
        <v>21301572.996363636</v>
      </c>
      <c r="N6" s="4" t="s">
        <v>60</v>
      </c>
      <c r="O6" s="4" t="s">
        <v>61</v>
      </c>
      <c r="P6" s="6" t="s">
        <v>37</v>
      </c>
      <c r="Q6" s="12">
        <v>0</v>
      </c>
      <c r="R6" s="6">
        <v>100</v>
      </c>
      <c r="S6" s="7" t="s">
        <v>43</v>
      </c>
      <c r="T6" s="4">
        <v>112</v>
      </c>
      <c r="U6" s="35">
        <v>1889.29</v>
      </c>
      <c r="V6" s="11">
        <f t="shared" si="1"/>
        <v>171.75363636363639</v>
      </c>
      <c r="W6" s="11">
        <f t="shared" si="2"/>
        <v>1717.5363636363636</v>
      </c>
      <c r="X6" s="11"/>
      <c r="Y6" s="11">
        <f t="shared" si="3"/>
        <v>211600.47999999998</v>
      </c>
      <c r="Z6" s="11"/>
      <c r="AA6" s="5">
        <v>372072</v>
      </c>
      <c r="AB6" s="5">
        <v>124024</v>
      </c>
      <c r="AC6" s="5">
        <v>124024</v>
      </c>
      <c r="AD6" s="5">
        <v>124024</v>
      </c>
      <c r="AE6" s="10">
        <f>AC6/T6</f>
        <v>1107.3571428571429</v>
      </c>
      <c r="AF6" s="41">
        <f>_xlfn.CEILING.MATH(AE6)</f>
        <v>1108</v>
      </c>
      <c r="AG6" s="3">
        <v>44392</v>
      </c>
      <c r="AH6" s="3">
        <v>44652</v>
      </c>
      <c r="AI6" s="3">
        <v>45017</v>
      </c>
      <c r="AJ6" s="42" t="s">
        <v>3434</v>
      </c>
    </row>
    <row r="7" spans="1:36" ht="44.25" customHeight="1" x14ac:dyDescent="0.25">
      <c r="A7" s="57" t="s">
        <v>40</v>
      </c>
      <c r="B7" s="3">
        <v>44301</v>
      </c>
      <c r="C7" s="6" t="s">
        <v>38</v>
      </c>
      <c r="D7" s="8" t="s">
        <v>70</v>
      </c>
      <c r="E7" s="40" t="s">
        <v>71</v>
      </c>
      <c r="F7" s="3">
        <v>44368</v>
      </c>
      <c r="G7" s="8" t="s">
        <v>62</v>
      </c>
      <c r="H7" s="61" t="s">
        <v>73</v>
      </c>
      <c r="I7" s="4" t="s">
        <v>44</v>
      </c>
      <c r="J7" s="5">
        <v>188459323.84</v>
      </c>
      <c r="K7" s="35">
        <v>188459323.84</v>
      </c>
      <c r="L7" s="35">
        <v>565377971.51999998</v>
      </c>
      <c r="M7" s="11">
        <f t="shared" si="0"/>
        <v>17132665.803636365</v>
      </c>
      <c r="N7" s="4" t="s">
        <v>63</v>
      </c>
      <c r="O7" s="4" t="s">
        <v>64</v>
      </c>
      <c r="P7" s="6" t="s">
        <v>22</v>
      </c>
      <c r="Q7" s="12">
        <v>100</v>
      </c>
      <c r="R7" s="6">
        <v>0</v>
      </c>
      <c r="S7" s="7" t="s">
        <v>43</v>
      </c>
      <c r="T7" s="4">
        <v>56</v>
      </c>
      <c r="U7" s="35">
        <v>1044.6400000000001</v>
      </c>
      <c r="V7" s="11">
        <f t="shared" si="1"/>
        <v>94.967272727272743</v>
      </c>
      <c r="W7" s="11">
        <f t="shared" si="2"/>
        <v>949.67272727272734</v>
      </c>
      <c r="X7" s="11"/>
      <c r="Y7" s="11">
        <f t="shared" si="3"/>
        <v>58499.840000000004</v>
      </c>
      <c r="Z7" s="11"/>
      <c r="AA7" s="5">
        <v>541218</v>
      </c>
      <c r="AB7" s="5">
        <v>180406</v>
      </c>
      <c r="AC7" s="5">
        <v>180406</v>
      </c>
      <c r="AD7" s="5">
        <v>180406</v>
      </c>
      <c r="AE7" s="10">
        <f>AC7/T7</f>
        <v>3221.5357142857142</v>
      </c>
      <c r="AF7" s="41">
        <f>_xlfn.CEILING.MATH(AE7)</f>
        <v>3222</v>
      </c>
      <c r="AG7" s="3">
        <v>44392</v>
      </c>
      <c r="AH7" s="3">
        <v>44652</v>
      </c>
      <c r="AI7" s="3">
        <v>45017</v>
      </c>
      <c r="AJ7" s="42" t="s">
        <v>3434</v>
      </c>
    </row>
    <row r="8" spans="1:36" ht="63" customHeight="1" x14ac:dyDescent="0.25">
      <c r="A8" s="8" t="s">
        <v>78</v>
      </c>
      <c r="B8" s="3">
        <v>44432</v>
      </c>
      <c r="C8" s="6">
        <v>1416</v>
      </c>
      <c r="D8" s="8" t="s">
        <v>109</v>
      </c>
      <c r="E8" s="40" t="s">
        <v>111</v>
      </c>
      <c r="F8" s="3">
        <v>44453</v>
      </c>
      <c r="G8" s="8" t="s">
        <v>102</v>
      </c>
      <c r="H8" s="4" t="s">
        <v>103</v>
      </c>
      <c r="I8" s="4" t="s">
        <v>79</v>
      </c>
      <c r="J8" s="5">
        <v>235320541.12</v>
      </c>
      <c r="K8" s="35">
        <f>J8</f>
        <v>235320541.12</v>
      </c>
      <c r="L8" s="35">
        <f>K8</f>
        <v>235320541.12</v>
      </c>
      <c r="M8" s="11">
        <f t="shared" si="0"/>
        <v>21392776.465454545</v>
      </c>
      <c r="N8" s="4" t="s">
        <v>65</v>
      </c>
      <c r="O8" s="4" t="s">
        <v>2082</v>
      </c>
      <c r="P8" s="35" t="s">
        <v>22</v>
      </c>
      <c r="Q8" s="7">
        <v>100</v>
      </c>
      <c r="R8" s="7">
        <v>0</v>
      </c>
      <c r="S8" s="7" t="s">
        <v>26</v>
      </c>
      <c r="T8" s="4">
        <v>1.5</v>
      </c>
      <c r="U8" s="35">
        <f>J8/AA8</f>
        <v>6006.4</v>
      </c>
      <c r="V8" s="11">
        <f t="shared" si="1"/>
        <v>546.0363636363636</v>
      </c>
      <c r="W8" s="11">
        <f t="shared" si="2"/>
        <v>5460.363636363636</v>
      </c>
      <c r="X8" s="11"/>
      <c r="Y8" s="11">
        <f t="shared" si="3"/>
        <v>9009.5999999999985</v>
      </c>
      <c r="Z8" s="11"/>
      <c r="AA8" s="5">
        <v>39178.300000000003</v>
      </c>
      <c r="AB8" s="5">
        <v>31794</v>
      </c>
      <c r="AC8" s="5">
        <v>7384.3</v>
      </c>
      <c r="AD8" s="5"/>
      <c r="AE8" s="10">
        <f t="shared" ref="AE8:AE17" si="4">AA8/T8</f>
        <v>26118.866666666669</v>
      </c>
      <c r="AF8" s="41">
        <f t="shared" ref="AF8:AF64" si="5">_xlfn.CEILING.MATH(AE8)</f>
        <v>26119</v>
      </c>
      <c r="AG8" s="3">
        <v>44593</v>
      </c>
      <c r="AH8" s="3">
        <v>44682</v>
      </c>
      <c r="AI8" s="3"/>
      <c r="AJ8" s="36" t="s">
        <v>1169</v>
      </c>
    </row>
    <row r="9" spans="1:36" ht="44.25" customHeight="1" x14ac:dyDescent="0.25">
      <c r="A9" s="8" t="s">
        <v>80</v>
      </c>
      <c r="B9" s="3">
        <v>44432</v>
      </c>
      <c r="C9" s="6">
        <v>1416</v>
      </c>
      <c r="D9" s="8" t="s">
        <v>110</v>
      </c>
      <c r="E9" s="40" t="s">
        <v>112</v>
      </c>
      <c r="F9" s="3">
        <v>44453</v>
      </c>
      <c r="G9" s="8" t="s">
        <v>104</v>
      </c>
      <c r="H9" s="4" t="s">
        <v>74</v>
      </c>
      <c r="I9" s="4" t="s">
        <v>81</v>
      </c>
      <c r="J9" s="5">
        <v>11190195</v>
      </c>
      <c r="K9" s="35">
        <f>J9</f>
        <v>11190195</v>
      </c>
      <c r="L9" s="35">
        <v>55488105</v>
      </c>
      <c r="M9" s="11">
        <f t="shared" si="0"/>
        <v>1017290.4545454546</v>
      </c>
      <c r="N9" s="4" t="s">
        <v>25</v>
      </c>
      <c r="O9" s="4" t="s">
        <v>76</v>
      </c>
      <c r="P9" s="35" t="s">
        <v>36</v>
      </c>
      <c r="Q9" s="7">
        <v>0</v>
      </c>
      <c r="R9" s="7">
        <v>100</v>
      </c>
      <c r="S9" s="7" t="s">
        <v>23</v>
      </c>
      <c r="T9" s="4">
        <v>20</v>
      </c>
      <c r="U9" s="35">
        <v>12.51</v>
      </c>
      <c r="V9" s="11">
        <f t="shared" si="1"/>
        <v>1.1372727272727272</v>
      </c>
      <c r="W9" s="11">
        <f t="shared" si="2"/>
        <v>11.372727272727273</v>
      </c>
      <c r="X9" s="11"/>
      <c r="Y9" s="11">
        <f t="shared" si="3"/>
        <v>250.2</v>
      </c>
      <c r="Z9" s="11"/>
      <c r="AA9" s="5">
        <v>4435500</v>
      </c>
      <c r="AB9" s="5">
        <v>3541000</v>
      </c>
      <c r="AC9" s="5">
        <v>894500</v>
      </c>
      <c r="AD9" s="5"/>
      <c r="AE9" s="10">
        <f t="shared" si="4"/>
        <v>221775</v>
      </c>
      <c r="AF9" s="41">
        <f t="shared" si="5"/>
        <v>221775</v>
      </c>
      <c r="AG9" s="3">
        <v>44593</v>
      </c>
      <c r="AH9" s="3">
        <v>44652</v>
      </c>
      <c r="AI9" s="3"/>
      <c r="AJ9" s="42" t="s">
        <v>1169</v>
      </c>
    </row>
    <row r="10" spans="1:36" ht="44.25" customHeight="1" x14ac:dyDescent="0.25">
      <c r="A10" s="8" t="s">
        <v>83</v>
      </c>
      <c r="B10" s="3">
        <v>44432</v>
      </c>
      <c r="C10" s="6">
        <v>1416</v>
      </c>
      <c r="D10" s="8" t="s">
        <v>128</v>
      </c>
      <c r="E10" s="40" t="s">
        <v>129</v>
      </c>
      <c r="F10" s="3">
        <v>44481</v>
      </c>
      <c r="G10" s="8" t="s">
        <v>130</v>
      </c>
      <c r="H10" s="6" t="s">
        <v>131</v>
      </c>
      <c r="I10" s="4" t="s">
        <v>82</v>
      </c>
      <c r="J10" s="5">
        <v>266278276</v>
      </c>
      <c r="K10" s="35">
        <f>J10</f>
        <v>266278276</v>
      </c>
      <c r="L10" s="35">
        <v>917378499</v>
      </c>
      <c r="M10" s="11">
        <f t="shared" si="0"/>
        <v>24207116</v>
      </c>
      <c r="N10" s="4" t="s">
        <v>132</v>
      </c>
      <c r="O10" s="35" t="s">
        <v>113</v>
      </c>
      <c r="P10" s="35" t="s">
        <v>36</v>
      </c>
      <c r="Q10" s="7">
        <v>0</v>
      </c>
      <c r="R10" s="7">
        <v>100</v>
      </c>
      <c r="S10" s="7" t="s">
        <v>26</v>
      </c>
      <c r="T10" s="35">
        <v>20</v>
      </c>
      <c r="U10" s="35">
        <v>3559.87</v>
      </c>
      <c r="V10" s="11">
        <f t="shared" si="1"/>
        <v>323.62454545454545</v>
      </c>
      <c r="W10" s="11">
        <f t="shared" si="2"/>
        <v>3236.2454545454543</v>
      </c>
      <c r="X10" s="11"/>
      <c r="Y10" s="11">
        <f t="shared" si="3"/>
        <v>71197.399999999994</v>
      </c>
      <c r="Z10" s="11"/>
      <c r="AA10" s="5">
        <v>257700</v>
      </c>
      <c r="AB10" s="5">
        <v>182900</v>
      </c>
      <c r="AC10" s="5">
        <v>74800</v>
      </c>
      <c r="AD10" s="5"/>
      <c r="AE10" s="10">
        <f t="shared" si="4"/>
        <v>12885</v>
      </c>
      <c r="AF10" s="41">
        <f t="shared" si="5"/>
        <v>12885</v>
      </c>
      <c r="AG10" s="3">
        <v>44593</v>
      </c>
      <c r="AH10" s="3">
        <v>44681</v>
      </c>
      <c r="AI10" s="3"/>
      <c r="AJ10" s="42" t="s">
        <v>1169</v>
      </c>
    </row>
    <row r="11" spans="1:36" ht="63" x14ac:dyDescent="0.25">
      <c r="A11" s="8" t="s">
        <v>84</v>
      </c>
      <c r="B11" s="3">
        <v>44432</v>
      </c>
      <c r="C11" s="6">
        <v>1416</v>
      </c>
      <c r="D11" s="8" t="s">
        <v>124</v>
      </c>
      <c r="E11" s="40" t="s">
        <v>125</v>
      </c>
      <c r="F11" s="3">
        <v>44481</v>
      </c>
      <c r="G11" s="8" t="s">
        <v>126</v>
      </c>
      <c r="H11" s="4" t="s">
        <v>103</v>
      </c>
      <c r="I11" s="4" t="s">
        <v>85</v>
      </c>
      <c r="J11" s="5">
        <v>993275973.13999999</v>
      </c>
      <c r="K11" s="35">
        <f>J11</f>
        <v>993275973.13999999</v>
      </c>
      <c r="L11" s="35">
        <f>K11</f>
        <v>993275973.13999999</v>
      </c>
      <c r="M11" s="11">
        <f t="shared" si="0"/>
        <v>90297815.739999995</v>
      </c>
      <c r="N11" s="4" t="s">
        <v>65</v>
      </c>
      <c r="O11" s="4" t="s">
        <v>75</v>
      </c>
      <c r="P11" s="35" t="s">
        <v>22</v>
      </c>
      <c r="Q11" s="7">
        <v>100</v>
      </c>
      <c r="R11" s="7">
        <v>0</v>
      </c>
      <c r="S11" s="7" t="s">
        <v>26</v>
      </c>
      <c r="T11" s="4">
        <v>1.5</v>
      </c>
      <c r="U11" s="35">
        <f>J11/AA11</f>
        <v>6006.44</v>
      </c>
      <c r="V11" s="11">
        <f t="shared" si="1"/>
        <v>546.04</v>
      </c>
      <c r="W11" s="11">
        <f t="shared" si="2"/>
        <v>5460.4</v>
      </c>
      <c r="X11" s="11"/>
      <c r="Y11" s="11">
        <f t="shared" si="3"/>
        <v>9009.66</v>
      </c>
      <c r="Z11" s="11"/>
      <c r="AA11" s="5">
        <v>165368.5</v>
      </c>
      <c r="AB11" s="5">
        <v>134253</v>
      </c>
      <c r="AC11" s="5">
        <v>31115.5</v>
      </c>
      <c r="AD11" s="5"/>
      <c r="AE11" s="10">
        <f t="shared" si="4"/>
        <v>110245.66666666667</v>
      </c>
      <c r="AF11" s="41">
        <f t="shared" si="5"/>
        <v>110246</v>
      </c>
      <c r="AG11" s="3">
        <v>44593</v>
      </c>
      <c r="AH11" s="3">
        <v>44682</v>
      </c>
      <c r="AI11" s="3"/>
      <c r="AJ11" s="36" t="s">
        <v>1169</v>
      </c>
    </row>
    <row r="12" spans="1:36" ht="94.5" x14ac:dyDescent="0.25">
      <c r="A12" s="8" t="s">
        <v>86</v>
      </c>
      <c r="B12" s="3">
        <v>44432</v>
      </c>
      <c r="C12" s="6">
        <v>1416</v>
      </c>
      <c r="D12" s="8" t="s">
        <v>133</v>
      </c>
      <c r="E12" s="40" t="s">
        <v>134</v>
      </c>
      <c r="F12" s="3">
        <v>44475</v>
      </c>
      <c r="G12" s="8" t="s">
        <v>135</v>
      </c>
      <c r="H12" s="4" t="s">
        <v>136</v>
      </c>
      <c r="I12" s="4" t="s">
        <v>87</v>
      </c>
      <c r="J12" s="5">
        <v>726541131.69000006</v>
      </c>
      <c r="K12" s="35">
        <v>99046278.319999993</v>
      </c>
      <c r="L12" s="35">
        <f>K12</f>
        <v>99046278.319999993</v>
      </c>
      <c r="M12" s="11">
        <f t="shared" si="0"/>
        <v>9004207.1199999992</v>
      </c>
      <c r="N12" s="4" t="s">
        <v>464</v>
      </c>
      <c r="O12" s="4" t="s">
        <v>347</v>
      </c>
      <c r="P12" s="35" t="s">
        <v>22</v>
      </c>
      <c r="Q12" s="7">
        <v>100</v>
      </c>
      <c r="R12" s="7">
        <v>0</v>
      </c>
      <c r="S12" s="7" t="s">
        <v>26</v>
      </c>
      <c r="T12" s="4">
        <v>1.5</v>
      </c>
      <c r="U12" s="35">
        <f>J12/AA12</f>
        <v>1212.97</v>
      </c>
      <c r="V12" s="11">
        <f t="shared" si="1"/>
        <v>110.27000000000001</v>
      </c>
      <c r="W12" s="11">
        <f t="shared" si="2"/>
        <v>1102.7</v>
      </c>
      <c r="X12" s="11"/>
      <c r="Y12" s="11">
        <f t="shared" si="3"/>
        <v>1819.4549999999999</v>
      </c>
      <c r="Z12" s="11"/>
      <c r="AA12" s="5">
        <v>598977</v>
      </c>
      <c r="AB12" s="5">
        <v>400000</v>
      </c>
      <c r="AC12" s="5">
        <v>198977</v>
      </c>
      <c r="AD12" s="5"/>
      <c r="AE12" s="10">
        <f t="shared" si="4"/>
        <v>399318</v>
      </c>
      <c r="AF12" s="41">
        <f t="shared" si="5"/>
        <v>399318</v>
      </c>
      <c r="AG12" s="3">
        <v>44593</v>
      </c>
      <c r="AH12" s="3">
        <v>44652</v>
      </c>
      <c r="AI12" s="3"/>
      <c r="AJ12" s="36" t="s">
        <v>1223</v>
      </c>
    </row>
    <row r="13" spans="1:36" ht="44.25" customHeight="1" x14ac:dyDescent="0.25">
      <c r="A13" s="8" t="s">
        <v>89</v>
      </c>
      <c r="B13" s="3">
        <v>44432</v>
      </c>
      <c r="C13" s="6">
        <v>1416</v>
      </c>
      <c r="D13" s="8" t="s">
        <v>146</v>
      </c>
      <c r="E13" s="40" t="s">
        <v>147</v>
      </c>
      <c r="F13" s="3">
        <v>44476</v>
      </c>
      <c r="G13" s="8" t="s">
        <v>148</v>
      </c>
      <c r="H13" s="6" t="s">
        <v>131</v>
      </c>
      <c r="I13" s="4" t="s">
        <v>88</v>
      </c>
      <c r="J13" s="5">
        <v>138621337.80000001</v>
      </c>
      <c r="K13" s="35">
        <f>J13</f>
        <v>138621337.80000001</v>
      </c>
      <c r="L13" s="35">
        <v>477378567</v>
      </c>
      <c r="M13" s="11">
        <f t="shared" si="0"/>
        <v>12601939.800000001</v>
      </c>
      <c r="N13" s="4" t="s">
        <v>132</v>
      </c>
      <c r="O13" s="4" t="s">
        <v>113</v>
      </c>
      <c r="P13" s="35" t="s">
        <v>149</v>
      </c>
      <c r="Q13" s="7">
        <v>0</v>
      </c>
      <c r="R13" s="7">
        <v>100</v>
      </c>
      <c r="S13" s="7" t="s">
        <v>26</v>
      </c>
      <c r="T13" s="4">
        <v>20</v>
      </c>
      <c r="U13" s="35">
        <v>3559.87</v>
      </c>
      <c r="V13" s="11">
        <f t="shared" si="1"/>
        <v>323.62454545454545</v>
      </c>
      <c r="W13" s="11">
        <f t="shared" si="2"/>
        <v>3236.2454545454543</v>
      </c>
      <c r="X13" s="11"/>
      <c r="Y13" s="11">
        <f t="shared" si="3"/>
        <v>71197.399999999994</v>
      </c>
      <c r="Z13" s="11"/>
      <c r="AA13" s="5">
        <v>134100</v>
      </c>
      <c r="AB13" s="5">
        <v>95160</v>
      </c>
      <c r="AC13" s="5">
        <v>38940</v>
      </c>
      <c r="AD13" s="5"/>
      <c r="AE13" s="10">
        <f t="shared" si="4"/>
        <v>6705</v>
      </c>
      <c r="AF13" s="41">
        <f t="shared" si="5"/>
        <v>6705</v>
      </c>
      <c r="AG13" s="3">
        <v>44593</v>
      </c>
      <c r="AH13" s="3">
        <v>44681</v>
      </c>
      <c r="AI13" s="3"/>
      <c r="AJ13" s="42" t="s">
        <v>2994</v>
      </c>
    </row>
    <row r="14" spans="1:36" ht="44.25" customHeight="1" x14ac:dyDescent="0.25">
      <c r="A14" s="8" t="s">
        <v>90</v>
      </c>
      <c r="B14" s="3">
        <v>44432</v>
      </c>
      <c r="C14" s="6">
        <v>1416</v>
      </c>
      <c r="D14" s="8" t="s">
        <v>137</v>
      </c>
      <c r="E14" s="40" t="s">
        <v>138</v>
      </c>
      <c r="F14" s="3">
        <v>44481</v>
      </c>
      <c r="G14" s="8" t="s">
        <v>139</v>
      </c>
      <c r="H14" s="6" t="s">
        <v>131</v>
      </c>
      <c r="I14" s="4" t="s">
        <v>88</v>
      </c>
      <c r="J14" s="5">
        <v>264996722.80000001</v>
      </c>
      <c r="K14" s="35">
        <f>J14</f>
        <v>264996722.80000001</v>
      </c>
      <c r="L14" s="35">
        <v>912679470.60000002</v>
      </c>
      <c r="M14" s="11">
        <f t="shared" si="0"/>
        <v>24090611.163636364</v>
      </c>
      <c r="N14" s="4" t="s">
        <v>132</v>
      </c>
      <c r="O14" s="35" t="s">
        <v>113</v>
      </c>
      <c r="P14" s="35" t="s">
        <v>36</v>
      </c>
      <c r="Q14" s="7">
        <v>0</v>
      </c>
      <c r="R14" s="7">
        <v>100</v>
      </c>
      <c r="S14" s="7" t="s">
        <v>26</v>
      </c>
      <c r="T14" s="35">
        <v>20</v>
      </c>
      <c r="U14" s="35">
        <v>3559.87</v>
      </c>
      <c r="V14" s="11">
        <f t="shared" si="1"/>
        <v>323.62454545454545</v>
      </c>
      <c r="W14" s="11">
        <f t="shared" si="2"/>
        <v>3236.2454545454543</v>
      </c>
      <c r="X14" s="11"/>
      <c r="Y14" s="11">
        <f t="shared" si="3"/>
        <v>71197.399999999994</v>
      </c>
      <c r="Z14" s="11"/>
      <c r="AA14" s="5">
        <v>256380</v>
      </c>
      <c r="AB14" s="5">
        <v>181940</v>
      </c>
      <c r="AC14" s="5">
        <v>74440</v>
      </c>
      <c r="AD14" s="5"/>
      <c r="AE14" s="10">
        <f t="shared" si="4"/>
        <v>12819</v>
      </c>
      <c r="AF14" s="41">
        <f t="shared" si="5"/>
        <v>12819</v>
      </c>
      <c r="AG14" s="3">
        <v>44593</v>
      </c>
      <c r="AH14" s="3">
        <v>44681</v>
      </c>
      <c r="AI14" s="3"/>
      <c r="AJ14" s="42" t="s">
        <v>2994</v>
      </c>
    </row>
    <row r="15" spans="1:36" ht="121.5" customHeight="1" x14ac:dyDescent="0.25">
      <c r="A15" s="8" t="s">
        <v>92</v>
      </c>
      <c r="B15" s="3">
        <v>44432</v>
      </c>
      <c r="C15" s="6">
        <v>1416</v>
      </c>
      <c r="D15" s="8" t="s">
        <v>140</v>
      </c>
      <c r="E15" s="40" t="s">
        <v>141</v>
      </c>
      <c r="F15" s="3">
        <v>44475</v>
      </c>
      <c r="G15" s="8" t="s">
        <v>116</v>
      </c>
      <c r="H15" s="4" t="s">
        <v>77</v>
      </c>
      <c r="I15" s="4" t="s">
        <v>91</v>
      </c>
      <c r="J15" s="5">
        <v>644584400</v>
      </c>
      <c r="K15" s="35">
        <f>J15</f>
        <v>644584400</v>
      </c>
      <c r="L15" s="35">
        <f>K15</f>
        <v>644584400</v>
      </c>
      <c r="M15" s="11">
        <f t="shared" si="0"/>
        <v>58598581.81818182</v>
      </c>
      <c r="N15" s="4" t="s">
        <v>118</v>
      </c>
      <c r="O15" s="4" t="s">
        <v>119</v>
      </c>
      <c r="P15" s="35" t="s">
        <v>117</v>
      </c>
      <c r="Q15" s="7">
        <v>0</v>
      </c>
      <c r="R15" s="7">
        <v>100</v>
      </c>
      <c r="S15" s="7" t="s">
        <v>93</v>
      </c>
      <c r="T15" s="4">
        <v>1000</v>
      </c>
      <c r="U15" s="35">
        <f>J15/AA15</f>
        <v>48.5</v>
      </c>
      <c r="V15" s="11">
        <f t="shared" si="1"/>
        <v>4.4090909090909092</v>
      </c>
      <c r="W15" s="11">
        <f t="shared" si="2"/>
        <v>44.090909090909093</v>
      </c>
      <c r="X15" s="11"/>
      <c r="Y15" s="11">
        <f t="shared" si="3"/>
        <v>48500</v>
      </c>
      <c r="Z15" s="11"/>
      <c r="AA15" s="5">
        <v>13290400</v>
      </c>
      <c r="AB15" s="5">
        <v>13290400</v>
      </c>
      <c r="AC15" s="5"/>
      <c r="AD15" s="5"/>
      <c r="AE15" s="10">
        <f t="shared" si="4"/>
        <v>13290.4</v>
      </c>
      <c r="AF15" s="41">
        <f t="shared" si="5"/>
        <v>13291</v>
      </c>
      <c r="AG15" s="3">
        <v>44576</v>
      </c>
      <c r="AH15" s="3"/>
      <c r="AI15" s="3"/>
      <c r="AJ15" s="36" t="s">
        <v>1169</v>
      </c>
    </row>
    <row r="16" spans="1:36" ht="44.25" customHeight="1" x14ac:dyDescent="0.25">
      <c r="A16" s="8" t="s">
        <v>95</v>
      </c>
      <c r="B16" s="3">
        <v>44432</v>
      </c>
      <c r="C16" s="6">
        <v>1416</v>
      </c>
      <c r="D16" s="8" t="s">
        <v>107</v>
      </c>
      <c r="E16" s="40" t="s">
        <v>108</v>
      </c>
      <c r="F16" s="3">
        <v>44456</v>
      </c>
      <c r="G16" s="8" t="s">
        <v>105</v>
      </c>
      <c r="H16" s="4" t="s">
        <v>74</v>
      </c>
      <c r="I16" s="4" t="s">
        <v>94</v>
      </c>
      <c r="J16" s="5">
        <v>17505320</v>
      </c>
      <c r="K16" s="35">
        <v>17505320</v>
      </c>
      <c r="L16" s="35">
        <v>107012720</v>
      </c>
      <c r="M16" s="11">
        <f t="shared" si="0"/>
        <v>1591392.7272727273</v>
      </c>
      <c r="N16" s="4" t="s">
        <v>25</v>
      </c>
      <c r="O16" s="4" t="s">
        <v>106</v>
      </c>
      <c r="P16" s="35" t="s">
        <v>24</v>
      </c>
      <c r="Q16" s="7">
        <v>0</v>
      </c>
      <c r="R16" s="7">
        <v>100</v>
      </c>
      <c r="S16" s="7" t="s">
        <v>23</v>
      </c>
      <c r="T16" s="4">
        <v>2000</v>
      </c>
      <c r="U16" s="35">
        <v>12.38</v>
      </c>
      <c r="V16" s="11">
        <f t="shared" si="1"/>
        <v>1.1254545454545455</v>
      </c>
      <c r="W16" s="11">
        <f t="shared" si="2"/>
        <v>11.254545454545456</v>
      </c>
      <c r="X16" s="11"/>
      <c r="Y16" s="11">
        <f t="shared" si="3"/>
        <v>24760</v>
      </c>
      <c r="Z16" s="11"/>
      <c r="AA16" s="5">
        <v>8644000</v>
      </c>
      <c r="AB16" s="5">
        <v>7230000</v>
      </c>
      <c r="AC16" s="5">
        <v>1414000</v>
      </c>
      <c r="AD16" s="5">
        <v>0</v>
      </c>
      <c r="AE16" s="10">
        <f t="shared" si="4"/>
        <v>4322</v>
      </c>
      <c r="AF16" s="41">
        <f t="shared" si="5"/>
        <v>4322</v>
      </c>
      <c r="AG16" s="3">
        <v>44593</v>
      </c>
      <c r="AH16" s="3">
        <v>44652</v>
      </c>
      <c r="AI16" s="3"/>
      <c r="AJ16" s="42" t="s">
        <v>1169</v>
      </c>
    </row>
    <row r="17" spans="1:36" ht="94.5" customHeight="1" x14ac:dyDescent="0.25">
      <c r="A17" s="8" t="s">
        <v>97</v>
      </c>
      <c r="B17" s="3">
        <v>44432</v>
      </c>
      <c r="C17" s="6">
        <v>1416</v>
      </c>
      <c r="D17" s="8" t="s">
        <v>153</v>
      </c>
      <c r="E17" s="40" t="s">
        <v>154</v>
      </c>
      <c r="F17" s="3">
        <v>44475</v>
      </c>
      <c r="G17" s="8" t="s">
        <v>114</v>
      </c>
      <c r="H17" s="4" t="s">
        <v>77</v>
      </c>
      <c r="I17" s="4" t="s">
        <v>96</v>
      </c>
      <c r="J17" s="5">
        <v>2930740060.5</v>
      </c>
      <c r="K17" s="35">
        <f>J17</f>
        <v>2930740060.5</v>
      </c>
      <c r="L17" s="35">
        <v>5861480121</v>
      </c>
      <c r="M17" s="11">
        <f t="shared" si="0"/>
        <v>266430914.59090909</v>
      </c>
      <c r="N17" s="4" t="s">
        <v>72</v>
      </c>
      <c r="O17" s="4" t="s">
        <v>115</v>
      </c>
      <c r="P17" s="35" t="s">
        <v>33</v>
      </c>
      <c r="Q17" s="12">
        <v>0</v>
      </c>
      <c r="R17" s="7">
        <v>100</v>
      </c>
      <c r="S17" s="7" t="s">
        <v>26</v>
      </c>
      <c r="T17" s="4">
        <v>15</v>
      </c>
      <c r="U17" s="35">
        <f>J17/AA17</f>
        <v>2944.55</v>
      </c>
      <c r="V17" s="11">
        <f t="shared" si="1"/>
        <v>267.68636363636364</v>
      </c>
      <c r="W17" s="11">
        <f t="shared" si="2"/>
        <v>2676.8636363636365</v>
      </c>
      <c r="X17" s="11"/>
      <c r="Y17" s="11">
        <f t="shared" si="3"/>
        <v>44168.25</v>
      </c>
      <c r="Z17" s="11"/>
      <c r="AA17" s="5">
        <v>995310</v>
      </c>
      <c r="AB17" s="5">
        <v>497655</v>
      </c>
      <c r="AC17" s="5">
        <v>181245</v>
      </c>
      <c r="AD17" s="5">
        <v>316410</v>
      </c>
      <c r="AE17" s="10">
        <f t="shared" si="4"/>
        <v>66354</v>
      </c>
      <c r="AF17" s="41">
        <f t="shared" si="5"/>
        <v>66354</v>
      </c>
      <c r="AG17" s="3">
        <v>44681</v>
      </c>
      <c r="AH17" s="3">
        <v>44941</v>
      </c>
      <c r="AI17" s="3">
        <v>45046</v>
      </c>
      <c r="AJ17" s="36" t="s">
        <v>2995</v>
      </c>
    </row>
    <row r="18" spans="1:36" ht="63" customHeight="1" x14ac:dyDescent="0.25">
      <c r="A18" s="8" t="s">
        <v>99</v>
      </c>
      <c r="B18" s="3">
        <v>44446</v>
      </c>
      <c r="C18" s="6" t="s">
        <v>38</v>
      </c>
      <c r="D18" s="8" t="s">
        <v>150</v>
      </c>
      <c r="E18" s="40" t="s">
        <v>151</v>
      </c>
      <c r="F18" s="3">
        <v>44476</v>
      </c>
      <c r="G18" s="8" t="s">
        <v>152</v>
      </c>
      <c r="H18" s="4" t="s">
        <v>73</v>
      </c>
      <c r="I18" s="4" t="s">
        <v>98</v>
      </c>
      <c r="J18" s="5">
        <v>493873856.39999998</v>
      </c>
      <c r="K18" s="35">
        <f>J18</f>
        <v>493873856.39999998</v>
      </c>
      <c r="L18" s="35">
        <v>493873856.39999998</v>
      </c>
      <c r="M18" s="11">
        <f t="shared" si="0"/>
        <v>44897623.309090912</v>
      </c>
      <c r="N18" s="4" t="s">
        <v>145</v>
      </c>
      <c r="O18" s="4" t="s">
        <v>127</v>
      </c>
      <c r="P18" s="35" t="s">
        <v>22</v>
      </c>
      <c r="Q18" s="7">
        <v>100</v>
      </c>
      <c r="R18" s="7"/>
      <c r="S18" s="7" t="s">
        <v>34</v>
      </c>
      <c r="T18" s="4" t="s">
        <v>2128</v>
      </c>
      <c r="U18" s="35">
        <v>37.86</v>
      </c>
      <c r="V18" s="11">
        <f t="shared" si="1"/>
        <v>3.4418181818181819</v>
      </c>
      <c r="W18" s="11">
        <f t="shared" si="2"/>
        <v>34.418181818181814</v>
      </c>
      <c r="X18" s="11"/>
      <c r="Y18" s="11" t="s">
        <v>2191</v>
      </c>
      <c r="Z18" s="11"/>
      <c r="AA18" s="5">
        <v>13044740</v>
      </c>
      <c r="AB18" s="5">
        <v>13044740</v>
      </c>
      <c r="AC18" s="5"/>
      <c r="AD18" s="5"/>
      <c r="AE18" s="10">
        <v>108706.17</v>
      </c>
      <c r="AF18" s="41">
        <f t="shared" si="5"/>
        <v>108707</v>
      </c>
      <c r="AG18" s="3">
        <v>44576</v>
      </c>
      <c r="AH18" s="3"/>
      <c r="AI18" s="3"/>
      <c r="AJ18" s="36" t="s">
        <v>1169</v>
      </c>
    </row>
    <row r="19" spans="1:36" ht="63" customHeight="1" x14ac:dyDescent="0.25">
      <c r="A19" s="8" t="s">
        <v>100</v>
      </c>
      <c r="B19" s="3">
        <v>44446</v>
      </c>
      <c r="C19" s="6" t="s">
        <v>38</v>
      </c>
      <c r="D19" s="8" t="s">
        <v>121</v>
      </c>
      <c r="E19" s="40" t="s">
        <v>122</v>
      </c>
      <c r="F19" s="3">
        <v>44477</v>
      </c>
      <c r="G19" s="8" t="s">
        <v>123</v>
      </c>
      <c r="H19" s="4" t="s">
        <v>73</v>
      </c>
      <c r="I19" s="4" t="s">
        <v>98</v>
      </c>
      <c r="J19" s="5">
        <v>492055062</v>
      </c>
      <c r="K19" s="35">
        <f>J19</f>
        <v>492055062</v>
      </c>
      <c r="L19" s="35">
        <v>492055062</v>
      </c>
      <c r="M19" s="11">
        <f t="shared" si="0"/>
        <v>44732278.363636367</v>
      </c>
      <c r="N19" s="4" t="s">
        <v>145</v>
      </c>
      <c r="O19" s="4" t="s">
        <v>127</v>
      </c>
      <c r="P19" s="35" t="s">
        <v>22</v>
      </c>
      <c r="Q19" s="7">
        <v>100</v>
      </c>
      <c r="R19" s="7"/>
      <c r="S19" s="7" t="s">
        <v>34</v>
      </c>
      <c r="T19" s="4" t="s">
        <v>2128</v>
      </c>
      <c r="U19" s="35">
        <f>J19/AA19</f>
        <v>37.86</v>
      </c>
      <c r="V19" s="11">
        <f t="shared" si="1"/>
        <v>3.4418181818181819</v>
      </c>
      <c r="W19" s="11">
        <f t="shared" si="2"/>
        <v>34.418181818181814</v>
      </c>
      <c r="X19" s="11"/>
      <c r="Y19" s="11" t="s">
        <v>2192</v>
      </c>
      <c r="Z19" s="11"/>
      <c r="AA19" s="5">
        <v>12996700</v>
      </c>
      <c r="AB19" s="5">
        <v>12996700</v>
      </c>
      <c r="AC19" s="5"/>
      <c r="AD19" s="5"/>
      <c r="AE19" s="10">
        <v>108305.83</v>
      </c>
      <c r="AF19" s="41">
        <f t="shared" si="5"/>
        <v>108306</v>
      </c>
      <c r="AG19" s="3">
        <v>44576</v>
      </c>
      <c r="AH19" s="3"/>
      <c r="AI19" s="3"/>
      <c r="AJ19" s="36" t="s">
        <v>1169</v>
      </c>
    </row>
    <row r="20" spans="1:36" ht="63" customHeight="1" x14ac:dyDescent="0.25">
      <c r="A20" s="8" t="s">
        <v>101</v>
      </c>
      <c r="B20" s="3">
        <v>44446</v>
      </c>
      <c r="C20" s="6" t="s">
        <v>38</v>
      </c>
      <c r="D20" s="8" t="s">
        <v>142</v>
      </c>
      <c r="E20" s="40" t="s">
        <v>143</v>
      </c>
      <c r="F20" s="3">
        <v>44476</v>
      </c>
      <c r="G20" s="8" t="s">
        <v>144</v>
      </c>
      <c r="H20" s="4" t="s">
        <v>73</v>
      </c>
      <c r="I20" s="4" t="s">
        <v>98</v>
      </c>
      <c r="J20" s="5">
        <v>497500655.10000002</v>
      </c>
      <c r="K20" s="35">
        <f>J20</f>
        <v>497500655.10000002</v>
      </c>
      <c r="L20" s="35">
        <v>497500655.10000002</v>
      </c>
      <c r="M20" s="11">
        <f t="shared" si="0"/>
        <v>45227332.281818181</v>
      </c>
      <c r="N20" s="4" t="s">
        <v>145</v>
      </c>
      <c r="O20" s="4" t="s">
        <v>127</v>
      </c>
      <c r="P20" s="35" t="s">
        <v>22</v>
      </c>
      <c r="Q20" s="12">
        <v>100</v>
      </c>
      <c r="R20" s="7"/>
      <c r="S20" s="7" t="s">
        <v>34</v>
      </c>
      <c r="T20" s="4" t="s">
        <v>2128</v>
      </c>
      <c r="U20" s="35">
        <f>J20/AA20</f>
        <v>37.86</v>
      </c>
      <c r="V20" s="11">
        <f t="shared" si="1"/>
        <v>3.4418181818181819</v>
      </c>
      <c r="W20" s="11">
        <f t="shared" si="2"/>
        <v>34.418181818181814</v>
      </c>
      <c r="X20" s="11"/>
      <c r="Y20" s="11" t="s">
        <v>2192</v>
      </c>
      <c r="Z20" s="11"/>
      <c r="AA20" s="5">
        <v>13140535</v>
      </c>
      <c r="AB20" s="5">
        <v>13140535</v>
      </c>
      <c r="AC20" s="5"/>
      <c r="AD20" s="5"/>
      <c r="AE20" s="10">
        <v>109504.46</v>
      </c>
      <c r="AF20" s="41">
        <f t="shared" si="5"/>
        <v>109505</v>
      </c>
      <c r="AG20" s="3">
        <v>44576</v>
      </c>
      <c r="AH20" s="3"/>
      <c r="AI20" s="3"/>
      <c r="AJ20" s="36" t="s">
        <v>1169</v>
      </c>
    </row>
    <row r="21" spans="1:36" ht="150" customHeight="1" x14ac:dyDescent="0.25">
      <c r="A21" s="8" t="s">
        <v>156</v>
      </c>
      <c r="B21" s="3">
        <v>44526</v>
      </c>
      <c r="C21" s="6">
        <v>1416</v>
      </c>
      <c r="D21" s="8" t="s">
        <v>573</v>
      </c>
      <c r="E21" s="43" t="s">
        <v>572</v>
      </c>
      <c r="F21" s="3">
        <v>44557</v>
      </c>
      <c r="G21" s="8" t="s">
        <v>345</v>
      </c>
      <c r="H21" s="4" t="s">
        <v>74</v>
      </c>
      <c r="I21" s="4" t="s">
        <v>168</v>
      </c>
      <c r="J21" s="5">
        <v>712977738</v>
      </c>
      <c r="K21" s="35">
        <f t="shared" ref="K21:K29" si="6">J21</f>
        <v>712977738</v>
      </c>
      <c r="L21" s="35">
        <v>1425955476</v>
      </c>
      <c r="M21" s="11">
        <f t="shared" si="0"/>
        <v>64816158</v>
      </c>
      <c r="N21" s="4" t="s">
        <v>332</v>
      </c>
      <c r="O21" s="4" t="s">
        <v>333</v>
      </c>
      <c r="P21" s="35" t="s">
        <v>549</v>
      </c>
      <c r="Q21" s="12">
        <v>0</v>
      </c>
      <c r="R21" s="6">
        <v>100</v>
      </c>
      <c r="S21" s="7" t="s">
        <v>23</v>
      </c>
      <c r="T21" s="4">
        <v>500</v>
      </c>
      <c r="U21" s="35">
        <f>J21/AA21</f>
        <v>3.63</v>
      </c>
      <c r="V21" s="11">
        <f t="shared" si="1"/>
        <v>0.32999999999999996</v>
      </c>
      <c r="W21" s="11">
        <f t="shared" si="2"/>
        <v>3.3</v>
      </c>
      <c r="X21" s="11"/>
      <c r="Y21" s="11">
        <f t="shared" si="3"/>
        <v>1815</v>
      </c>
      <c r="Z21" s="11"/>
      <c r="AA21" s="5">
        <f>AB21+AC21+AD21</f>
        <v>196412600</v>
      </c>
      <c r="AB21" s="7">
        <v>11520500</v>
      </c>
      <c r="AC21" s="7">
        <v>86685800</v>
      </c>
      <c r="AD21" s="5">
        <v>98206300</v>
      </c>
      <c r="AE21" s="10">
        <f>AA21/T21</f>
        <v>392825.2</v>
      </c>
      <c r="AF21" s="41">
        <f t="shared" si="5"/>
        <v>392826</v>
      </c>
      <c r="AG21" s="3">
        <v>44607</v>
      </c>
      <c r="AH21" s="3">
        <v>44743</v>
      </c>
      <c r="AI21" s="3">
        <v>45108</v>
      </c>
      <c r="AJ21" s="42" t="s">
        <v>2994</v>
      </c>
    </row>
    <row r="22" spans="1:36" ht="157.5" x14ac:dyDescent="0.25">
      <c r="A22" s="8" t="s">
        <v>157</v>
      </c>
      <c r="B22" s="3">
        <v>44526</v>
      </c>
      <c r="C22" s="6">
        <v>1416</v>
      </c>
      <c r="D22" s="8" t="s">
        <v>575</v>
      </c>
      <c r="E22" s="43" t="s">
        <v>574</v>
      </c>
      <c r="F22" s="3">
        <v>44554</v>
      </c>
      <c r="G22" s="8" t="s">
        <v>330</v>
      </c>
      <c r="H22" s="4" t="s">
        <v>74</v>
      </c>
      <c r="I22" s="4" t="s">
        <v>169</v>
      </c>
      <c r="J22" s="5">
        <v>872173070.91999996</v>
      </c>
      <c r="K22" s="35">
        <f t="shared" si="6"/>
        <v>872173070.91999996</v>
      </c>
      <c r="L22" s="35">
        <v>1744346141.8399999</v>
      </c>
      <c r="M22" s="11">
        <f t="shared" si="0"/>
        <v>79288460.992727265</v>
      </c>
      <c r="N22" s="4" t="s">
        <v>334</v>
      </c>
      <c r="O22" s="4" t="s">
        <v>335</v>
      </c>
      <c r="P22" s="35" t="s">
        <v>336</v>
      </c>
      <c r="Q22" s="12">
        <v>0</v>
      </c>
      <c r="R22" s="6">
        <v>100</v>
      </c>
      <c r="S22" s="7" t="s">
        <v>23</v>
      </c>
      <c r="T22" s="4" t="s">
        <v>2129</v>
      </c>
      <c r="U22" s="35">
        <f>L22/AA22</f>
        <v>10.729999999999999</v>
      </c>
      <c r="V22" s="11">
        <f t="shared" si="1"/>
        <v>0.97545454545454535</v>
      </c>
      <c r="W22" s="11">
        <f t="shared" si="2"/>
        <v>9.754545454545454</v>
      </c>
      <c r="X22" s="11"/>
      <c r="Y22" s="11" t="s">
        <v>2193</v>
      </c>
      <c r="Z22" s="11"/>
      <c r="AA22" s="5">
        <f>AB22+AC22+AD22</f>
        <v>162567208</v>
      </c>
      <c r="AB22" s="7">
        <v>33894400</v>
      </c>
      <c r="AC22" s="7">
        <v>47389204</v>
      </c>
      <c r="AD22" s="5">
        <v>81283604</v>
      </c>
      <c r="AE22" s="44" t="s">
        <v>2130</v>
      </c>
      <c r="AF22" s="45" t="s">
        <v>2131</v>
      </c>
      <c r="AG22" s="3">
        <v>44607</v>
      </c>
      <c r="AH22" s="3">
        <v>44743</v>
      </c>
      <c r="AI22" s="3">
        <v>45108</v>
      </c>
      <c r="AJ22" s="36" t="s">
        <v>2995</v>
      </c>
    </row>
    <row r="23" spans="1:36" ht="137.25" customHeight="1" x14ac:dyDescent="0.25">
      <c r="A23" s="8" t="s">
        <v>158</v>
      </c>
      <c r="B23" s="3">
        <v>44526</v>
      </c>
      <c r="C23" s="6">
        <v>1416</v>
      </c>
      <c r="D23" s="8" t="s">
        <v>577</v>
      </c>
      <c r="E23" s="43" t="s">
        <v>576</v>
      </c>
      <c r="F23" s="3">
        <v>44554</v>
      </c>
      <c r="G23" s="8" t="s">
        <v>331</v>
      </c>
      <c r="H23" s="4" t="s">
        <v>74</v>
      </c>
      <c r="I23" s="4" t="s">
        <v>170</v>
      </c>
      <c r="J23" s="5">
        <v>1770314931.8399999</v>
      </c>
      <c r="K23" s="35">
        <f>J23</f>
        <v>1770314931.8399999</v>
      </c>
      <c r="L23" s="35">
        <v>5591158343.6800003</v>
      </c>
      <c r="M23" s="11">
        <f t="shared" si="0"/>
        <v>160937721.07636362</v>
      </c>
      <c r="N23" s="4" t="s">
        <v>332</v>
      </c>
      <c r="O23" s="4" t="s">
        <v>333</v>
      </c>
      <c r="P23" s="35" t="s">
        <v>549</v>
      </c>
      <c r="Q23" s="12">
        <v>0</v>
      </c>
      <c r="R23" s="6">
        <v>100</v>
      </c>
      <c r="S23" s="7" t="s">
        <v>23</v>
      </c>
      <c r="T23" s="4">
        <v>1000</v>
      </c>
      <c r="U23" s="35">
        <f>L23/AA23</f>
        <v>7.28</v>
      </c>
      <c r="V23" s="11">
        <f t="shared" si="1"/>
        <v>0.66181818181818175</v>
      </c>
      <c r="W23" s="11">
        <f t="shared" si="2"/>
        <v>6.6181818181818182</v>
      </c>
      <c r="X23" s="11"/>
      <c r="Y23" s="11">
        <f t="shared" si="3"/>
        <v>7280</v>
      </c>
      <c r="Z23" s="11"/>
      <c r="AA23" s="5">
        <f>AB23+AC23+AD23</f>
        <v>768016256</v>
      </c>
      <c r="AB23" s="7">
        <v>140833000</v>
      </c>
      <c r="AC23" s="7">
        <v>243175128</v>
      </c>
      <c r="AD23" s="5">
        <v>384008128</v>
      </c>
      <c r="AE23" s="10">
        <f t="shared" ref="AE23:AE31" si="7">AA23/T23</f>
        <v>768016.25600000005</v>
      </c>
      <c r="AF23" s="41">
        <f t="shared" si="5"/>
        <v>768017</v>
      </c>
      <c r="AG23" s="3">
        <v>44607</v>
      </c>
      <c r="AH23" s="3">
        <v>44743</v>
      </c>
      <c r="AI23" s="3">
        <v>45108</v>
      </c>
      <c r="AJ23" s="36" t="s">
        <v>2995</v>
      </c>
    </row>
    <row r="24" spans="1:36" ht="78.75" customHeight="1" x14ac:dyDescent="0.25">
      <c r="A24" s="8" t="s">
        <v>159</v>
      </c>
      <c r="B24" s="3">
        <v>44526</v>
      </c>
      <c r="C24" s="6">
        <v>1416</v>
      </c>
      <c r="D24" s="8" t="s">
        <v>357</v>
      </c>
      <c r="E24" s="40" t="s">
        <v>356</v>
      </c>
      <c r="F24" s="3">
        <v>44547</v>
      </c>
      <c r="G24" s="8" t="s">
        <v>272</v>
      </c>
      <c r="H24" s="4" t="s">
        <v>77</v>
      </c>
      <c r="I24" s="4" t="s">
        <v>171</v>
      </c>
      <c r="J24" s="5">
        <v>184688240</v>
      </c>
      <c r="K24" s="35">
        <f t="shared" si="6"/>
        <v>184688240</v>
      </c>
      <c r="L24" s="35">
        <f t="shared" ref="L24:L29" si="8">K24</f>
        <v>184688240</v>
      </c>
      <c r="M24" s="11">
        <f t="shared" si="0"/>
        <v>16789840</v>
      </c>
      <c r="N24" s="4" t="s">
        <v>118</v>
      </c>
      <c r="O24" s="4" t="s">
        <v>277</v>
      </c>
      <c r="P24" s="35" t="s">
        <v>117</v>
      </c>
      <c r="Q24" s="12">
        <v>0</v>
      </c>
      <c r="R24" s="6">
        <v>100</v>
      </c>
      <c r="S24" s="7" t="s">
        <v>28</v>
      </c>
      <c r="T24" s="4">
        <v>500</v>
      </c>
      <c r="U24" s="35">
        <f t="shared" ref="U24:U48" si="9">J24/AA24</f>
        <v>51.04</v>
      </c>
      <c r="V24" s="11">
        <f t="shared" si="1"/>
        <v>4.6399999999999997</v>
      </c>
      <c r="W24" s="11">
        <f t="shared" si="2"/>
        <v>46.4</v>
      </c>
      <c r="X24" s="11"/>
      <c r="Y24" s="11">
        <f t="shared" si="3"/>
        <v>25520</v>
      </c>
      <c r="Z24" s="11"/>
      <c r="AA24" s="5">
        <v>3618500</v>
      </c>
      <c r="AB24" s="7"/>
      <c r="AC24" s="7"/>
      <c r="AD24" s="5"/>
      <c r="AE24" s="10">
        <f t="shared" si="7"/>
        <v>7237</v>
      </c>
      <c r="AF24" s="41">
        <f t="shared" si="5"/>
        <v>7237</v>
      </c>
      <c r="AG24" s="3">
        <v>44682</v>
      </c>
      <c r="AH24" s="3"/>
      <c r="AI24" s="3"/>
      <c r="AJ24" s="36" t="s">
        <v>1169</v>
      </c>
    </row>
    <row r="25" spans="1:36" ht="75" x14ac:dyDescent="0.25">
      <c r="A25" s="8" t="s">
        <v>160</v>
      </c>
      <c r="B25" s="3">
        <v>44526</v>
      </c>
      <c r="C25" s="6">
        <v>1416</v>
      </c>
      <c r="D25" s="8" t="s">
        <v>579</v>
      </c>
      <c r="E25" s="43" t="s">
        <v>578</v>
      </c>
      <c r="F25" s="3">
        <v>44557</v>
      </c>
      <c r="G25" s="8" t="s">
        <v>457</v>
      </c>
      <c r="H25" s="4" t="s">
        <v>74</v>
      </c>
      <c r="I25" s="4" t="s">
        <v>172</v>
      </c>
      <c r="J25" s="5">
        <v>581087212</v>
      </c>
      <c r="K25" s="35">
        <f t="shared" si="6"/>
        <v>581087212</v>
      </c>
      <c r="L25" s="35">
        <f t="shared" si="8"/>
        <v>581087212</v>
      </c>
      <c r="M25" s="11">
        <f t="shared" si="0"/>
        <v>52826110.18181818</v>
      </c>
      <c r="N25" s="4" t="s">
        <v>458</v>
      </c>
      <c r="O25" s="4" t="s">
        <v>449</v>
      </c>
      <c r="P25" s="35" t="s">
        <v>550</v>
      </c>
      <c r="Q25" s="12">
        <v>0</v>
      </c>
      <c r="R25" s="6">
        <v>100</v>
      </c>
      <c r="S25" s="7" t="s">
        <v>28</v>
      </c>
      <c r="T25" s="4">
        <v>400</v>
      </c>
      <c r="U25" s="35">
        <f t="shared" si="9"/>
        <v>175.81</v>
      </c>
      <c r="V25" s="11">
        <f t="shared" si="1"/>
        <v>15.982727272727272</v>
      </c>
      <c r="W25" s="11">
        <f t="shared" si="2"/>
        <v>159.82727272727274</v>
      </c>
      <c r="X25" s="11"/>
      <c r="Y25" s="11">
        <f t="shared" si="3"/>
        <v>70324</v>
      </c>
      <c r="Z25" s="11"/>
      <c r="AA25" s="5">
        <f>AB25+AC25</f>
        <v>3305200</v>
      </c>
      <c r="AB25" s="7">
        <v>2496000</v>
      </c>
      <c r="AC25" s="7">
        <v>809200</v>
      </c>
      <c r="AD25" s="5"/>
      <c r="AE25" s="10">
        <f t="shared" si="7"/>
        <v>8263</v>
      </c>
      <c r="AF25" s="41">
        <f t="shared" si="5"/>
        <v>8263</v>
      </c>
      <c r="AG25" s="3">
        <v>44607</v>
      </c>
      <c r="AH25" s="3">
        <v>44666</v>
      </c>
      <c r="AI25" s="3"/>
      <c r="AJ25" s="4" t="s">
        <v>1169</v>
      </c>
    </row>
    <row r="26" spans="1:36" ht="183.75" customHeight="1" x14ac:dyDescent="0.25">
      <c r="A26" s="8" t="s">
        <v>161</v>
      </c>
      <c r="B26" s="3">
        <v>44526</v>
      </c>
      <c r="C26" s="6">
        <v>1416</v>
      </c>
      <c r="D26" s="8" t="s">
        <v>581</v>
      </c>
      <c r="E26" s="43" t="s">
        <v>580</v>
      </c>
      <c r="F26" s="3">
        <v>44557</v>
      </c>
      <c r="G26" s="8" t="s">
        <v>459</v>
      </c>
      <c r="H26" s="4" t="s">
        <v>74</v>
      </c>
      <c r="I26" s="4" t="s">
        <v>174</v>
      </c>
      <c r="J26" s="5">
        <v>539346336</v>
      </c>
      <c r="K26" s="35">
        <f t="shared" si="6"/>
        <v>539346336</v>
      </c>
      <c r="L26" s="35">
        <f t="shared" si="8"/>
        <v>539346336</v>
      </c>
      <c r="M26" s="11">
        <f t="shared" si="0"/>
        <v>49031485.090909094</v>
      </c>
      <c r="N26" s="4" t="s">
        <v>460</v>
      </c>
      <c r="O26" s="4" t="s">
        <v>461</v>
      </c>
      <c r="P26" s="35" t="s">
        <v>33</v>
      </c>
      <c r="Q26" s="12">
        <v>0</v>
      </c>
      <c r="R26" s="6">
        <v>100</v>
      </c>
      <c r="S26" s="7" t="s">
        <v>23</v>
      </c>
      <c r="T26" s="4">
        <v>1200</v>
      </c>
      <c r="U26" s="35">
        <f t="shared" si="9"/>
        <v>12.68</v>
      </c>
      <c r="V26" s="11">
        <f t="shared" si="1"/>
        <v>1.1527272727272726</v>
      </c>
      <c r="W26" s="11">
        <f t="shared" si="2"/>
        <v>11.527272727272727</v>
      </c>
      <c r="X26" s="11"/>
      <c r="Y26" s="11">
        <f t="shared" si="3"/>
        <v>15216</v>
      </c>
      <c r="Z26" s="11"/>
      <c r="AA26" s="5">
        <f>AB26+AC26</f>
        <v>42535200</v>
      </c>
      <c r="AB26" s="7">
        <v>23778000</v>
      </c>
      <c r="AC26" s="7">
        <v>18757200</v>
      </c>
      <c r="AD26" s="5"/>
      <c r="AE26" s="10">
        <f t="shared" si="7"/>
        <v>35446</v>
      </c>
      <c r="AF26" s="41">
        <f t="shared" si="5"/>
        <v>35446</v>
      </c>
      <c r="AG26" s="3">
        <v>44607</v>
      </c>
      <c r="AH26" s="3">
        <v>44743</v>
      </c>
      <c r="AI26" s="3"/>
      <c r="AJ26" s="42" t="s">
        <v>2994</v>
      </c>
    </row>
    <row r="27" spans="1:36" ht="94.5" customHeight="1" x14ac:dyDescent="0.25">
      <c r="A27" s="8" t="s">
        <v>162</v>
      </c>
      <c r="B27" s="3">
        <v>44526</v>
      </c>
      <c r="C27" s="6">
        <v>1416</v>
      </c>
      <c r="D27" s="8" t="s">
        <v>583</v>
      </c>
      <c r="E27" s="43" t="s">
        <v>582</v>
      </c>
      <c r="F27" s="3">
        <v>44554</v>
      </c>
      <c r="G27" s="8" t="s">
        <v>329</v>
      </c>
      <c r="H27" s="4" t="s">
        <v>74</v>
      </c>
      <c r="I27" s="4" t="s">
        <v>175</v>
      </c>
      <c r="J27" s="5">
        <v>332455200</v>
      </c>
      <c r="K27" s="35">
        <f t="shared" si="6"/>
        <v>332455200</v>
      </c>
      <c r="L27" s="35">
        <f t="shared" si="8"/>
        <v>332455200</v>
      </c>
      <c r="M27" s="11">
        <f t="shared" si="0"/>
        <v>30223200</v>
      </c>
      <c r="N27" s="4" t="s">
        <v>465</v>
      </c>
      <c r="O27" s="4" t="s">
        <v>76</v>
      </c>
      <c r="P27" s="35" t="s">
        <v>33</v>
      </c>
      <c r="Q27" s="12">
        <v>0</v>
      </c>
      <c r="R27" s="6">
        <v>100</v>
      </c>
      <c r="S27" s="7" t="s">
        <v>23</v>
      </c>
      <c r="T27" s="4">
        <v>2400</v>
      </c>
      <c r="U27" s="35">
        <f t="shared" si="9"/>
        <v>12.85</v>
      </c>
      <c r="V27" s="11">
        <f t="shared" si="1"/>
        <v>1.1681818181818182</v>
      </c>
      <c r="W27" s="11">
        <f t="shared" si="2"/>
        <v>11.681818181818182</v>
      </c>
      <c r="X27" s="11"/>
      <c r="Y27" s="11">
        <f t="shared" si="3"/>
        <v>30840</v>
      </c>
      <c r="Z27" s="11"/>
      <c r="AA27" s="5">
        <f>AB27+AC27</f>
        <v>25872000</v>
      </c>
      <c r="AB27" s="7">
        <v>3312000</v>
      </c>
      <c r="AC27" s="7">
        <v>22560000</v>
      </c>
      <c r="AD27" s="5"/>
      <c r="AE27" s="10">
        <f t="shared" si="7"/>
        <v>10780</v>
      </c>
      <c r="AF27" s="41">
        <f t="shared" si="5"/>
        <v>10780</v>
      </c>
      <c r="AG27" s="3">
        <v>44607</v>
      </c>
      <c r="AH27" s="3">
        <v>44743</v>
      </c>
      <c r="AI27" s="3"/>
      <c r="AJ27" s="42" t="s">
        <v>2994</v>
      </c>
    </row>
    <row r="28" spans="1:36" ht="94.5" customHeight="1" x14ac:dyDescent="0.25">
      <c r="A28" s="8" t="s">
        <v>163</v>
      </c>
      <c r="B28" s="3">
        <v>44526</v>
      </c>
      <c r="C28" s="6">
        <v>1416</v>
      </c>
      <c r="D28" s="8" t="s">
        <v>359</v>
      </c>
      <c r="E28" s="40" t="s">
        <v>358</v>
      </c>
      <c r="F28" s="3">
        <v>44547</v>
      </c>
      <c r="G28" s="8" t="s">
        <v>274</v>
      </c>
      <c r="H28" s="4" t="s">
        <v>74</v>
      </c>
      <c r="I28" s="4" t="s">
        <v>173</v>
      </c>
      <c r="J28" s="5">
        <v>88117578</v>
      </c>
      <c r="K28" s="35">
        <f t="shared" si="6"/>
        <v>88117578</v>
      </c>
      <c r="L28" s="35">
        <f t="shared" si="8"/>
        <v>88117578</v>
      </c>
      <c r="M28" s="11">
        <f t="shared" si="0"/>
        <v>8010688.9090909092</v>
      </c>
      <c r="N28" s="4" t="s">
        <v>465</v>
      </c>
      <c r="O28" s="4" t="s">
        <v>76</v>
      </c>
      <c r="P28" s="35" t="s">
        <v>33</v>
      </c>
      <c r="Q28" s="12">
        <v>0</v>
      </c>
      <c r="R28" s="6">
        <v>100</v>
      </c>
      <c r="S28" s="7" t="s">
        <v>23</v>
      </c>
      <c r="T28" s="4">
        <v>600</v>
      </c>
      <c r="U28" s="35">
        <f t="shared" si="9"/>
        <v>24.93</v>
      </c>
      <c r="V28" s="11">
        <f t="shared" si="1"/>
        <v>2.2663636363636366</v>
      </c>
      <c r="W28" s="11">
        <f t="shared" si="2"/>
        <v>22.663636363636364</v>
      </c>
      <c r="X28" s="11"/>
      <c r="Y28" s="11">
        <f t="shared" si="3"/>
        <v>14958</v>
      </c>
      <c r="Z28" s="11"/>
      <c r="AA28" s="5">
        <v>3534600</v>
      </c>
      <c r="AB28" s="7">
        <v>3534600</v>
      </c>
      <c r="AC28" s="7"/>
      <c r="AD28" s="5"/>
      <c r="AE28" s="10">
        <f t="shared" si="7"/>
        <v>5891</v>
      </c>
      <c r="AF28" s="41">
        <f t="shared" si="5"/>
        <v>5891</v>
      </c>
      <c r="AG28" s="3">
        <v>44607</v>
      </c>
      <c r="AH28" s="3"/>
      <c r="AI28" s="3"/>
      <c r="AJ28" s="36" t="s">
        <v>1169</v>
      </c>
    </row>
    <row r="29" spans="1:36" ht="78.75" customHeight="1" x14ac:dyDescent="0.25">
      <c r="A29" s="8" t="s">
        <v>164</v>
      </c>
      <c r="B29" s="3">
        <v>44526</v>
      </c>
      <c r="C29" s="6">
        <v>1416</v>
      </c>
      <c r="D29" s="8" t="s">
        <v>361</v>
      </c>
      <c r="E29" s="40" t="s">
        <v>360</v>
      </c>
      <c r="F29" s="3">
        <v>44547</v>
      </c>
      <c r="G29" s="8" t="s">
        <v>273</v>
      </c>
      <c r="H29" s="4" t="s">
        <v>73</v>
      </c>
      <c r="I29" s="4" t="s">
        <v>176</v>
      </c>
      <c r="J29" s="5">
        <v>123166056</v>
      </c>
      <c r="K29" s="35">
        <f t="shared" si="6"/>
        <v>123166056</v>
      </c>
      <c r="L29" s="35">
        <f t="shared" si="8"/>
        <v>123166056</v>
      </c>
      <c r="M29" s="11">
        <f t="shared" si="0"/>
        <v>11196914.181818182</v>
      </c>
      <c r="N29" s="4" t="s">
        <v>342</v>
      </c>
      <c r="O29" s="4" t="s">
        <v>277</v>
      </c>
      <c r="P29" s="35" t="s">
        <v>278</v>
      </c>
      <c r="Q29" s="12">
        <v>0</v>
      </c>
      <c r="R29" s="6">
        <v>100</v>
      </c>
      <c r="S29" s="7" t="s">
        <v>23</v>
      </c>
      <c r="T29" s="4">
        <v>1200</v>
      </c>
      <c r="U29" s="35">
        <f t="shared" si="9"/>
        <v>15.01</v>
      </c>
      <c r="V29" s="11">
        <f t="shared" si="1"/>
        <v>1.3645454545454545</v>
      </c>
      <c r="W29" s="11">
        <f t="shared" si="2"/>
        <v>13.645454545454545</v>
      </c>
      <c r="X29" s="11"/>
      <c r="Y29" s="11">
        <f t="shared" si="3"/>
        <v>18012</v>
      </c>
      <c r="Z29" s="11"/>
      <c r="AA29" s="5">
        <v>8205600</v>
      </c>
      <c r="AB29" s="7">
        <v>8205600</v>
      </c>
      <c r="AC29" s="7"/>
      <c r="AD29" s="5"/>
      <c r="AE29" s="10">
        <f t="shared" si="7"/>
        <v>6838</v>
      </c>
      <c r="AF29" s="41">
        <f t="shared" si="5"/>
        <v>6838</v>
      </c>
      <c r="AG29" s="3">
        <v>44593</v>
      </c>
      <c r="AH29" s="3"/>
      <c r="AI29" s="3"/>
      <c r="AJ29" s="36" t="s">
        <v>1169</v>
      </c>
    </row>
    <row r="30" spans="1:36" ht="78.75" customHeight="1" x14ac:dyDescent="0.25">
      <c r="A30" s="8" t="s">
        <v>165</v>
      </c>
      <c r="B30" s="3">
        <v>44526</v>
      </c>
      <c r="C30" s="6">
        <v>1416</v>
      </c>
      <c r="D30" s="8" t="s">
        <v>355</v>
      </c>
      <c r="E30" s="40" t="s">
        <v>354</v>
      </c>
      <c r="F30" s="3">
        <v>44547</v>
      </c>
      <c r="G30" s="8" t="s">
        <v>275</v>
      </c>
      <c r="H30" s="4" t="s">
        <v>74</v>
      </c>
      <c r="I30" s="4" t="s">
        <v>177</v>
      </c>
      <c r="J30" s="5">
        <v>33005448</v>
      </c>
      <c r="K30" s="35">
        <f>J30</f>
        <v>33005448</v>
      </c>
      <c r="L30" s="35">
        <v>66010896</v>
      </c>
      <c r="M30" s="11">
        <f t="shared" si="0"/>
        <v>3000495.2727272729</v>
      </c>
      <c r="N30" s="4" t="s">
        <v>280</v>
      </c>
      <c r="O30" s="4" t="s">
        <v>76</v>
      </c>
      <c r="P30" s="35" t="s">
        <v>551</v>
      </c>
      <c r="Q30" s="12">
        <v>0</v>
      </c>
      <c r="R30" s="6">
        <v>100</v>
      </c>
      <c r="S30" s="7" t="s">
        <v>23</v>
      </c>
      <c r="T30" s="4">
        <v>250</v>
      </c>
      <c r="U30" s="35">
        <f t="shared" si="9"/>
        <v>3.9449999999999998</v>
      </c>
      <c r="V30" s="11">
        <f t="shared" si="1"/>
        <v>0.35863636363636359</v>
      </c>
      <c r="W30" s="11">
        <f t="shared" si="2"/>
        <v>3.5863636363636364</v>
      </c>
      <c r="X30" s="11"/>
      <c r="Y30" s="11">
        <f t="shared" si="3"/>
        <v>986.25</v>
      </c>
      <c r="Z30" s="11"/>
      <c r="AA30" s="5">
        <f>AB30+AC30+AD30</f>
        <v>8366400</v>
      </c>
      <c r="AB30" s="7">
        <v>461750</v>
      </c>
      <c r="AC30" s="7">
        <v>3721450</v>
      </c>
      <c r="AD30" s="5">
        <v>4183200</v>
      </c>
      <c r="AE30" s="10">
        <f t="shared" si="7"/>
        <v>33465.599999999999</v>
      </c>
      <c r="AF30" s="41">
        <f t="shared" si="5"/>
        <v>33466</v>
      </c>
      <c r="AG30" s="3">
        <v>44607</v>
      </c>
      <c r="AH30" s="3">
        <v>44743</v>
      </c>
      <c r="AI30" s="3">
        <v>45108</v>
      </c>
      <c r="AJ30" s="42" t="s">
        <v>2994</v>
      </c>
    </row>
    <row r="31" spans="1:36" ht="78.75" customHeight="1" x14ac:dyDescent="0.25">
      <c r="A31" s="8" t="s">
        <v>166</v>
      </c>
      <c r="B31" s="3">
        <v>44526</v>
      </c>
      <c r="C31" s="6">
        <v>1416</v>
      </c>
      <c r="D31" s="8" t="s">
        <v>351</v>
      </c>
      <c r="E31" s="40" t="s">
        <v>352</v>
      </c>
      <c r="F31" s="3">
        <v>44547</v>
      </c>
      <c r="G31" s="8" t="s">
        <v>276</v>
      </c>
      <c r="H31" s="4" t="s">
        <v>74</v>
      </c>
      <c r="I31" s="4" t="s">
        <v>178</v>
      </c>
      <c r="J31" s="5">
        <v>3053610</v>
      </c>
      <c r="K31" s="35">
        <f>J31</f>
        <v>3053610</v>
      </c>
      <c r="L31" s="35">
        <v>6107220</v>
      </c>
      <c r="M31" s="11">
        <f t="shared" si="0"/>
        <v>277600.90909090912</v>
      </c>
      <c r="N31" s="4" t="s">
        <v>281</v>
      </c>
      <c r="O31" s="4" t="s">
        <v>277</v>
      </c>
      <c r="P31" s="35" t="s">
        <v>117</v>
      </c>
      <c r="Q31" s="12">
        <v>0</v>
      </c>
      <c r="R31" s="6">
        <v>100</v>
      </c>
      <c r="S31" s="7" t="s">
        <v>23</v>
      </c>
      <c r="T31" s="4">
        <v>250</v>
      </c>
      <c r="U31" s="35">
        <f t="shared" si="9"/>
        <v>3.8849999999999998</v>
      </c>
      <c r="V31" s="11">
        <f t="shared" si="1"/>
        <v>0.35318181818181815</v>
      </c>
      <c r="W31" s="11">
        <f t="shared" si="2"/>
        <v>3.5318181818181817</v>
      </c>
      <c r="X31" s="11"/>
      <c r="Y31" s="11">
        <f t="shared" si="3"/>
        <v>971.25</v>
      </c>
      <c r="Z31" s="11"/>
      <c r="AA31" s="5">
        <f>AB31+AC31+AD31</f>
        <v>786000</v>
      </c>
      <c r="AB31" s="7">
        <v>196500</v>
      </c>
      <c r="AC31" s="7">
        <v>196500</v>
      </c>
      <c r="AD31" s="5">
        <v>393000</v>
      </c>
      <c r="AE31" s="10">
        <f t="shared" si="7"/>
        <v>3144</v>
      </c>
      <c r="AF31" s="41">
        <f t="shared" si="5"/>
        <v>3144</v>
      </c>
      <c r="AG31" s="3">
        <v>44607</v>
      </c>
      <c r="AH31" s="3">
        <v>44743</v>
      </c>
      <c r="AI31" s="3">
        <v>45108</v>
      </c>
      <c r="AJ31" s="42" t="s">
        <v>2994</v>
      </c>
    </row>
    <row r="32" spans="1:36" ht="157.5" x14ac:dyDescent="0.25">
      <c r="A32" s="8" t="s">
        <v>167</v>
      </c>
      <c r="B32" s="3">
        <v>44526</v>
      </c>
      <c r="C32" s="6">
        <v>1416</v>
      </c>
      <c r="D32" s="8" t="s">
        <v>585</v>
      </c>
      <c r="E32" s="43" t="s">
        <v>584</v>
      </c>
      <c r="F32" s="3">
        <v>44557</v>
      </c>
      <c r="G32" s="8" t="s">
        <v>350</v>
      </c>
      <c r="H32" s="4" t="s">
        <v>74</v>
      </c>
      <c r="I32" s="4" t="s">
        <v>179</v>
      </c>
      <c r="J32" s="5">
        <v>280956466</v>
      </c>
      <c r="K32" s="35">
        <f>J32</f>
        <v>280956466</v>
      </c>
      <c r="L32" s="35">
        <v>561912932</v>
      </c>
      <c r="M32" s="11">
        <f t="shared" si="0"/>
        <v>25541496.90909091</v>
      </c>
      <c r="N32" s="4" t="s">
        <v>334</v>
      </c>
      <c r="O32" s="4" t="s">
        <v>335</v>
      </c>
      <c r="P32" s="35" t="s">
        <v>336</v>
      </c>
      <c r="Q32" s="12">
        <v>0</v>
      </c>
      <c r="R32" s="6">
        <v>100</v>
      </c>
      <c r="S32" s="7" t="s">
        <v>23</v>
      </c>
      <c r="T32" s="4" t="s">
        <v>2132</v>
      </c>
      <c r="U32" s="35">
        <f t="shared" si="9"/>
        <v>5.3650000000000002</v>
      </c>
      <c r="V32" s="11">
        <f t="shared" si="1"/>
        <v>0.48772727272727279</v>
      </c>
      <c r="W32" s="11">
        <f t="shared" si="2"/>
        <v>4.877272727272727</v>
      </c>
      <c r="X32" s="11"/>
      <c r="Y32" s="11" t="s">
        <v>2194</v>
      </c>
      <c r="Z32" s="11"/>
      <c r="AA32" s="5">
        <f>AB32+AC32+AD32</f>
        <v>52368400</v>
      </c>
      <c r="AB32" s="7">
        <v>11609400</v>
      </c>
      <c r="AC32" s="7">
        <v>14574800</v>
      </c>
      <c r="AD32" s="5">
        <v>26184200</v>
      </c>
      <c r="AE32" s="44" t="s">
        <v>2133</v>
      </c>
      <c r="AF32" s="41" t="e">
        <f t="shared" si="5"/>
        <v>#VALUE!</v>
      </c>
      <c r="AG32" s="3">
        <v>44607</v>
      </c>
      <c r="AH32" s="3">
        <v>44743</v>
      </c>
      <c r="AI32" s="3">
        <v>45108</v>
      </c>
      <c r="AJ32" s="42" t="s">
        <v>1169</v>
      </c>
    </row>
    <row r="33" spans="1:36" ht="78.75" customHeight="1" x14ac:dyDescent="0.25">
      <c r="A33" s="8" t="s">
        <v>180</v>
      </c>
      <c r="B33" s="3">
        <v>44532</v>
      </c>
      <c r="C33" s="6">
        <v>1416</v>
      </c>
      <c r="D33" s="8" t="s">
        <v>362</v>
      </c>
      <c r="E33" s="40" t="s">
        <v>353</v>
      </c>
      <c r="F33" s="3">
        <v>44551</v>
      </c>
      <c r="G33" s="8" t="s">
        <v>363</v>
      </c>
      <c r="H33" s="4" t="s">
        <v>364</v>
      </c>
      <c r="I33" s="4" t="s">
        <v>193</v>
      </c>
      <c r="J33" s="5">
        <v>250865221.19999999</v>
      </c>
      <c r="K33" s="35">
        <f t="shared" ref="K33:K40" si="10">J33</f>
        <v>250865221.19999999</v>
      </c>
      <c r="L33" s="35">
        <f t="shared" ref="L33:L55" si="11">K33</f>
        <v>250865221.19999999</v>
      </c>
      <c r="M33" s="11">
        <f t="shared" si="0"/>
        <v>22805929.199999999</v>
      </c>
      <c r="N33" s="4" t="s">
        <v>366</v>
      </c>
      <c r="O33" s="4" t="s">
        <v>367</v>
      </c>
      <c r="P33" s="35" t="s">
        <v>365</v>
      </c>
      <c r="Q33" s="7">
        <v>0</v>
      </c>
      <c r="R33" s="7">
        <v>100</v>
      </c>
      <c r="S33" s="7" t="s">
        <v>190</v>
      </c>
      <c r="T33" s="4">
        <v>120</v>
      </c>
      <c r="U33" s="35">
        <f t="shared" si="9"/>
        <v>142.66999999999999</v>
      </c>
      <c r="V33" s="11">
        <f t="shared" si="1"/>
        <v>12.969999999999999</v>
      </c>
      <c r="W33" s="11">
        <f t="shared" si="2"/>
        <v>129.69999999999999</v>
      </c>
      <c r="X33" s="11"/>
      <c r="Y33" s="11">
        <f t="shared" si="3"/>
        <v>17120.399999999998</v>
      </c>
      <c r="Z33" s="11"/>
      <c r="AA33" s="5">
        <v>1758360</v>
      </c>
      <c r="AB33" s="5">
        <v>1758360</v>
      </c>
      <c r="AC33" s="5"/>
      <c r="AD33" s="5"/>
      <c r="AE33" s="10">
        <f t="shared" ref="AE33:AE48" si="12">AA33/T33</f>
        <v>14653</v>
      </c>
      <c r="AF33" s="41">
        <f t="shared" si="5"/>
        <v>14653</v>
      </c>
      <c r="AG33" s="3">
        <v>44607</v>
      </c>
      <c r="AH33" s="3"/>
      <c r="AI33" s="3"/>
      <c r="AJ33" s="36" t="s">
        <v>1169</v>
      </c>
    </row>
    <row r="34" spans="1:36" ht="75" x14ac:dyDescent="0.25">
      <c r="A34" s="8" t="s">
        <v>181</v>
      </c>
      <c r="B34" s="3">
        <v>44532</v>
      </c>
      <c r="C34" s="6">
        <v>1416</v>
      </c>
      <c r="D34" s="8" t="s">
        <v>646</v>
      </c>
      <c r="E34" s="43" t="s">
        <v>535</v>
      </c>
      <c r="F34" s="3">
        <v>44580</v>
      </c>
      <c r="G34" s="8" t="s">
        <v>536</v>
      </c>
      <c r="H34" s="4" t="s">
        <v>537</v>
      </c>
      <c r="I34" s="4" t="s">
        <v>191</v>
      </c>
      <c r="J34" s="5">
        <v>694016200.79999995</v>
      </c>
      <c r="K34" s="35">
        <f t="shared" si="10"/>
        <v>694016200.79999995</v>
      </c>
      <c r="L34" s="35">
        <f t="shared" si="11"/>
        <v>694016200.79999995</v>
      </c>
      <c r="M34" s="11">
        <f t="shared" si="0"/>
        <v>63092381.890909091</v>
      </c>
      <c r="N34" s="4" t="s">
        <v>538</v>
      </c>
      <c r="O34" s="4" t="s">
        <v>113</v>
      </c>
      <c r="P34" s="35" t="s">
        <v>33</v>
      </c>
      <c r="Q34" s="7">
        <v>0</v>
      </c>
      <c r="R34" s="7">
        <v>100</v>
      </c>
      <c r="S34" s="7" t="s">
        <v>26</v>
      </c>
      <c r="T34" s="4">
        <v>5</v>
      </c>
      <c r="U34" s="35">
        <f t="shared" si="9"/>
        <v>7950.24</v>
      </c>
      <c r="V34" s="11">
        <f t="shared" si="1"/>
        <v>722.74909090909091</v>
      </c>
      <c r="W34" s="11">
        <f t="shared" si="2"/>
        <v>7227.4909090909086</v>
      </c>
      <c r="X34" s="11"/>
      <c r="Y34" s="11">
        <f t="shared" si="3"/>
        <v>39751.199999999997</v>
      </c>
      <c r="Z34" s="11"/>
      <c r="AA34" s="5">
        <v>87295</v>
      </c>
      <c r="AB34" s="5">
        <v>55075</v>
      </c>
      <c r="AC34" s="5">
        <v>32220</v>
      </c>
      <c r="AD34" s="5"/>
      <c r="AE34" s="10">
        <f t="shared" si="12"/>
        <v>17459</v>
      </c>
      <c r="AF34" s="41">
        <f t="shared" si="5"/>
        <v>17459</v>
      </c>
      <c r="AG34" s="3">
        <v>44593</v>
      </c>
      <c r="AH34" s="3">
        <v>44743</v>
      </c>
      <c r="AI34" s="3"/>
      <c r="AJ34" s="36" t="s">
        <v>1169</v>
      </c>
    </row>
    <row r="35" spans="1:36" ht="80.25" customHeight="1" x14ac:dyDescent="0.25">
      <c r="A35" s="8" t="s">
        <v>182</v>
      </c>
      <c r="B35" s="3">
        <v>44532</v>
      </c>
      <c r="C35" s="6">
        <v>1416</v>
      </c>
      <c r="D35" s="8" t="s">
        <v>517</v>
      </c>
      <c r="E35" s="43" t="s">
        <v>514</v>
      </c>
      <c r="F35" s="3">
        <v>44575</v>
      </c>
      <c r="G35" s="8" t="s">
        <v>518</v>
      </c>
      <c r="H35" s="4" t="s">
        <v>74</v>
      </c>
      <c r="I35" s="4" t="s">
        <v>192</v>
      </c>
      <c r="J35" s="5">
        <v>695997827.39999998</v>
      </c>
      <c r="K35" s="35">
        <f t="shared" si="10"/>
        <v>695997827.39999998</v>
      </c>
      <c r="L35" s="35">
        <f t="shared" si="11"/>
        <v>695997827.39999998</v>
      </c>
      <c r="M35" s="11">
        <f t="shared" si="0"/>
        <v>63272529.763636366</v>
      </c>
      <c r="N35" s="4" t="s">
        <v>519</v>
      </c>
      <c r="O35" s="4" t="s">
        <v>113</v>
      </c>
      <c r="P35" s="35" t="s">
        <v>33</v>
      </c>
      <c r="Q35" s="7">
        <v>0</v>
      </c>
      <c r="R35" s="7">
        <v>100</v>
      </c>
      <c r="S35" s="7" t="s">
        <v>26</v>
      </c>
      <c r="T35" s="4">
        <v>5</v>
      </c>
      <c r="U35" s="35">
        <f t="shared" si="9"/>
        <v>18607.079999999998</v>
      </c>
      <c r="V35" s="11">
        <f t="shared" si="1"/>
        <v>1691.5527272727272</v>
      </c>
      <c r="W35" s="11">
        <f t="shared" si="2"/>
        <v>16915.527272727271</v>
      </c>
      <c r="X35" s="11"/>
      <c r="Y35" s="11">
        <f t="shared" si="3"/>
        <v>93035.4</v>
      </c>
      <c r="Z35" s="11"/>
      <c r="AA35" s="5">
        <f>AB35+AC35</f>
        <v>37405</v>
      </c>
      <c r="AB35" s="5">
        <v>36225</v>
      </c>
      <c r="AC35" s="5">
        <v>1180</v>
      </c>
      <c r="AD35" s="5"/>
      <c r="AE35" s="10">
        <f t="shared" si="12"/>
        <v>7481</v>
      </c>
      <c r="AF35" s="41">
        <f t="shared" si="5"/>
        <v>7481</v>
      </c>
      <c r="AG35" s="3">
        <v>44666</v>
      </c>
      <c r="AH35" s="3">
        <v>44743</v>
      </c>
      <c r="AI35" s="3"/>
      <c r="AJ35" s="42" t="s">
        <v>1169</v>
      </c>
    </row>
    <row r="36" spans="1:36" ht="80.25" customHeight="1" x14ac:dyDescent="0.25">
      <c r="A36" s="8" t="s">
        <v>183</v>
      </c>
      <c r="B36" s="3">
        <v>44532</v>
      </c>
      <c r="C36" s="6">
        <v>1416</v>
      </c>
      <c r="D36" s="8" t="s">
        <v>526</v>
      </c>
      <c r="E36" s="43" t="s">
        <v>527</v>
      </c>
      <c r="F36" s="3">
        <v>44575</v>
      </c>
      <c r="G36" s="8" t="s">
        <v>528</v>
      </c>
      <c r="H36" s="4" t="s">
        <v>364</v>
      </c>
      <c r="I36" s="4" t="s">
        <v>193</v>
      </c>
      <c r="J36" s="5">
        <v>989113989.60000002</v>
      </c>
      <c r="K36" s="35">
        <f t="shared" si="10"/>
        <v>989113989.60000002</v>
      </c>
      <c r="L36" s="35">
        <f t="shared" si="11"/>
        <v>989113989.60000002</v>
      </c>
      <c r="M36" s="11">
        <f t="shared" si="0"/>
        <v>89919453.599999994</v>
      </c>
      <c r="N36" s="4" t="s">
        <v>366</v>
      </c>
      <c r="O36" s="4" t="s">
        <v>367</v>
      </c>
      <c r="P36" s="35" t="s">
        <v>365</v>
      </c>
      <c r="Q36" s="7">
        <v>0</v>
      </c>
      <c r="R36" s="7">
        <v>100</v>
      </c>
      <c r="S36" s="7" t="s">
        <v>190</v>
      </c>
      <c r="T36" s="4">
        <v>120</v>
      </c>
      <c r="U36" s="35">
        <f t="shared" si="9"/>
        <v>142.67000000000002</v>
      </c>
      <c r="V36" s="11">
        <f t="shared" si="1"/>
        <v>12.970000000000002</v>
      </c>
      <c r="W36" s="11">
        <f t="shared" si="2"/>
        <v>129.70000000000002</v>
      </c>
      <c r="X36" s="11"/>
      <c r="Y36" s="11">
        <f t="shared" si="3"/>
        <v>17120.400000000001</v>
      </c>
      <c r="Z36" s="11"/>
      <c r="AA36" s="5">
        <v>6932880</v>
      </c>
      <c r="AB36" s="5"/>
      <c r="AC36" s="5"/>
      <c r="AD36" s="5"/>
      <c r="AE36" s="10">
        <f t="shared" si="12"/>
        <v>57774</v>
      </c>
      <c r="AF36" s="41">
        <f t="shared" si="5"/>
        <v>57774</v>
      </c>
      <c r="AG36" s="3">
        <v>44607</v>
      </c>
      <c r="AH36" s="3"/>
      <c r="AI36" s="3"/>
      <c r="AJ36" s="36" t="s">
        <v>1169</v>
      </c>
    </row>
    <row r="37" spans="1:36" ht="75" customHeight="1" x14ac:dyDescent="0.25">
      <c r="A37" s="8" t="s">
        <v>184</v>
      </c>
      <c r="B37" s="3">
        <v>44532</v>
      </c>
      <c r="C37" s="6">
        <v>1416</v>
      </c>
      <c r="D37" s="8" t="s">
        <v>587</v>
      </c>
      <c r="E37" s="43" t="s">
        <v>586</v>
      </c>
      <c r="F37" s="3">
        <v>44554</v>
      </c>
      <c r="G37" s="8" t="s">
        <v>337</v>
      </c>
      <c r="H37" s="4" t="s">
        <v>77</v>
      </c>
      <c r="I37" s="4" t="s">
        <v>194</v>
      </c>
      <c r="J37" s="5">
        <v>41407650</v>
      </c>
      <c r="K37" s="35">
        <f t="shared" si="10"/>
        <v>41407650</v>
      </c>
      <c r="L37" s="35">
        <f t="shared" si="11"/>
        <v>41407650</v>
      </c>
      <c r="M37" s="11">
        <f t="shared" si="0"/>
        <v>3764331.8181818184</v>
      </c>
      <c r="N37" s="4" t="s">
        <v>338</v>
      </c>
      <c r="O37" s="4" t="s">
        <v>76</v>
      </c>
      <c r="P37" s="35" t="s">
        <v>548</v>
      </c>
      <c r="Q37" s="7">
        <v>0</v>
      </c>
      <c r="R37" s="7">
        <v>100</v>
      </c>
      <c r="S37" s="7" t="s">
        <v>23</v>
      </c>
      <c r="T37" s="4">
        <v>250</v>
      </c>
      <c r="U37" s="35">
        <f t="shared" si="9"/>
        <v>13.05</v>
      </c>
      <c r="V37" s="11">
        <f t="shared" si="1"/>
        <v>1.1863636363636363</v>
      </c>
      <c r="W37" s="11">
        <f t="shared" si="2"/>
        <v>11.863636363636365</v>
      </c>
      <c r="X37" s="11"/>
      <c r="Y37" s="11">
        <f t="shared" si="3"/>
        <v>3262.5</v>
      </c>
      <c r="Z37" s="11"/>
      <c r="AA37" s="5">
        <v>3173000</v>
      </c>
      <c r="AB37" s="5">
        <v>3173000</v>
      </c>
      <c r="AC37" s="5"/>
      <c r="AD37" s="5"/>
      <c r="AE37" s="10">
        <f t="shared" si="12"/>
        <v>12692</v>
      </c>
      <c r="AF37" s="41">
        <f t="shared" si="5"/>
        <v>12692</v>
      </c>
      <c r="AG37" s="3">
        <v>44682</v>
      </c>
      <c r="AH37" s="3"/>
      <c r="AI37" s="3"/>
      <c r="AJ37" s="36" t="s">
        <v>1169</v>
      </c>
    </row>
    <row r="38" spans="1:36" ht="90.75" customHeight="1" x14ac:dyDescent="0.25">
      <c r="A38" s="8" t="s">
        <v>185</v>
      </c>
      <c r="B38" s="3">
        <v>44532</v>
      </c>
      <c r="C38" s="6">
        <v>1416</v>
      </c>
      <c r="D38" s="8" t="s">
        <v>529</v>
      </c>
      <c r="E38" s="43" t="s">
        <v>530</v>
      </c>
      <c r="F38" s="3">
        <v>44575</v>
      </c>
      <c r="G38" s="8" t="s">
        <v>531</v>
      </c>
      <c r="H38" s="4" t="s">
        <v>74</v>
      </c>
      <c r="I38" s="4" t="s">
        <v>195</v>
      </c>
      <c r="J38" s="5">
        <v>822246865.20000005</v>
      </c>
      <c r="K38" s="35">
        <f t="shared" si="10"/>
        <v>822246865.20000005</v>
      </c>
      <c r="L38" s="35">
        <f t="shared" si="11"/>
        <v>822246865.20000005</v>
      </c>
      <c r="M38" s="11">
        <f t="shared" si="0"/>
        <v>74749715.018181816</v>
      </c>
      <c r="N38" s="4" t="s">
        <v>519</v>
      </c>
      <c r="O38" s="4" t="s">
        <v>113</v>
      </c>
      <c r="P38" s="35" t="s">
        <v>33</v>
      </c>
      <c r="Q38" s="7">
        <v>0</v>
      </c>
      <c r="R38" s="7">
        <v>100</v>
      </c>
      <c r="S38" s="7" t="s">
        <v>26</v>
      </c>
      <c r="T38" s="4">
        <v>5</v>
      </c>
      <c r="U38" s="35">
        <f t="shared" si="9"/>
        <v>18607.080000000002</v>
      </c>
      <c r="V38" s="11">
        <f t="shared" si="1"/>
        <v>1691.5527272727275</v>
      </c>
      <c r="W38" s="11">
        <f t="shared" si="2"/>
        <v>16915.527272727275</v>
      </c>
      <c r="X38" s="11"/>
      <c r="Y38" s="11">
        <f t="shared" si="3"/>
        <v>93035.400000000009</v>
      </c>
      <c r="Z38" s="11"/>
      <c r="AA38" s="5">
        <f>AB38+AC38</f>
        <v>44190</v>
      </c>
      <c r="AB38" s="5">
        <v>42775</v>
      </c>
      <c r="AC38" s="5">
        <v>1415</v>
      </c>
      <c r="AD38" s="5"/>
      <c r="AE38" s="10">
        <f t="shared" si="12"/>
        <v>8838</v>
      </c>
      <c r="AF38" s="41">
        <f t="shared" si="5"/>
        <v>8838</v>
      </c>
      <c r="AG38" s="3">
        <v>44666</v>
      </c>
      <c r="AH38" s="3">
        <v>44743</v>
      </c>
      <c r="AI38" s="3"/>
      <c r="AJ38" s="42" t="s">
        <v>1169</v>
      </c>
    </row>
    <row r="39" spans="1:36" ht="75" customHeight="1" x14ac:dyDescent="0.25">
      <c r="A39" s="8" t="s">
        <v>186</v>
      </c>
      <c r="B39" s="3">
        <v>44532</v>
      </c>
      <c r="C39" s="6">
        <v>1416</v>
      </c>
      <c r="D39" s="8" t="s">
        <v>469</v>
      </c>
      <c r="E39" s="43" t="s">
        <v>468</v>
      </c>
      <c r="F39" s="3">
        <v>44571</v>
      </c>
      <c r="G39" s="8" t="s">
        <v>447</v>
      </c>
      <c r="H39" s="4" t="s">
        <v>77</v>
      </c>
      <c r="I39" s="4" t="s">
        <v>57</v>
      </c>
      <c r="J39" s="5">
        <v>467593344</v>
      </c>
      <c r="K39" s="35">
        <f t="shared" si="10"/>
        <v>467593344</v>
      </c>
      <c r="L39" s="35">
        <f t="shared" si="11"/>
        <v>467593344</v>
      </c>
      <c r="M39" s="11">
        <f t="shared" si="0"/>
        <v>42508485.81818182</v>
      </c>
      <c r="N39" s="4" t="s">
        <v>448</v>
      </c>
      <c r="O39" s="4" t="s">
        <v>449</v>
      </c>
      <c r="P39" s="35" t="s">
        <v>22</v>
      </c>
      <c r="Q39" s="7">
        <v>100</v>
      </c>
      <c r="R39" s="7">
        <v>0</v>
      </c>
      <c r="S39" s="7" t="s">
        <v>28</v>
      </c>
      <c r="T39" s="4">
        <v>400</v>
      </c>
      <c r="U39" s="35">
        <f t="shared" si="9"/>
        <v>164.16</v>
      </c>
      <c r="V39" s="11">
        <f t="shared" si="1"/>
        <v>14.923636363636362</v>
      </c>
      <c r="W39" s="11">
        <f t="shared" si="2"/>
        <v>149.23636363636365</v>
      </c>
      <c r="X39" s="11"/>
      <c r="Y39" s="11">
        <f t="shared" si="3"/>
        <v>65664</v>
      </c>
      <c r="Z39" s="11"/>
      <c r="AA39" s="5">
        <f>AB39+AC39</f>
        <v>2848400</v>
      </c>
      <c r="AB39" s="5">
        <v>2160000</v>
      </c>
      <c r="AC39" s="5">
        <v>688400</v>
      </c>
      <c r="AD39" s="5"/>
      <c r="AE39" s="10">
        <f t="shared" si="12"/>
        <v>7121</v>
      </c>
      <c r="AF39" s="41">
        <f t="shared" si="5"/>
        <v>7121</v>
      </c>
      <c r="AG39" s="3">
        <v>44621</v>
      </c>
      <c r="AH39" s="3">
        <v>44713</v>
      </c>
      <c r="AI39" s="3"/>
      <c r="AJ39" s="36" t="s">
        <v>1169</v>
      </c>
    </row>
    <row r="40" spans="1:36" ht="78.75" customHeight="1" x14ac:dyDescent="0.25">
      <c r="A40" s="8" t="s">
        <v>187</v>
      </c>
      <c r="B40" s="3">
        <v>44532</v>
      </c>
      <c r="C40" s="6">
        <v>1416</v>
      </c>
      <c r="D40" s="8" t="s">
        <v>589</v>
      </c>
      <c r="E40" s="9" t="s">
        <v>588</v>
      </c>
      <c r="F40" s="3">
        <v>44554</v>
      </c>
      <c r="G40" s="8" t="s">
        <v>339</v>
      </c>
      <c r="H40" s="29" t="s">
        <v>77</v>
      </c>
      <c r="I40" s="4" t="s">
        <v>196</v>
      </c>
      <c r="J40" s="35">
        <v>185064380</v>
      </c>
      <c r="K40" s="35">
        <f t="shared" si="10"/>
        <v>185064380</v>
      </c>
      <c r="L40" s="35">
        <f t="shared" si="11"/>
        <v>185064380</v>
      </c>
      <c r="M40" s="11">
        <f t="shared" si="0"/>
        <v>16824034.545454547</v>
      </c>
      <c r="N40" s="35" t="s">
        <v>340</v>
      </c>
      <c r="O40" s="4" t="s">
        <v>76</v>
      </c>
      <c r="P40" s="35" t="s">
        <v>22</v>
      </c>
      <c r="Q40" s="12">
        <v>100</v>
      </c>
      <c r="R40" s="6">
        <v>0</v>
      </c>
      <c r="S40" s="7" t="s">
        <v>23</v>
      </c>
      <c r="T40" s="4">
        <v>500</v>
      </c>
      <c r="U40" s="35">
        <f t="shared" si="9"/>
        <v>12.52</v>
      </c>
      <c r="V40" s="11">
        <f t="shared" si="1"/>
        <v>1.1381818181818182</v>
      </c>
      <c r="W40" s="11">
        <f t="shared" si="2"/>
        <v>11.381818181818181</v>
      </c>
      <c r="X40" s="11"/>
      <c r="Y40" s="11">
        <f t="shared" si="3"/>
        <v>6260</v>
      </c>
      <c r="Z40" s="11"/>
      <c r="AA40" s="5">
        <v>14781500</v>
      </c>
      <c r="AB40" s="5">
        <v>14781500</v>
      </c>
      <c r="AC40" s="5"/>
      <c r="AD40" s="5"/>
      <c r="AE40" s="10">
        <f t="shared" si="12"/>
        <v>29563</v>
      </c>
      <c r="AF40" s="41">
        <f t="shared" si="5"/>
        <v>29563</v>
      </c>
      <c r="AG40" s="3">
        <v>44621</v>
      </c>
      <c r="AH40" s="3"/>
      <c r="AI40" s="3"/>
      <c r="AJ40" s="36" t="s">
        <v>1169</v>
      </c>
    </row>
    <row r="41" spans="1:36" ht="173.25" customHeight="1" x14ac:dyDescent="0.25">
      <c r="A41" s="8" t="s">
        <v>188</v>
      </c>
      <c r="B41" s="3">
        <v>44532</v>
      </c>
      <c r="C41" s="6">
        <v>1416</v>
      </c>
      <c r="D41" s="8" t="s">
        <v>466</v>
      </c>
      <c r="E41" s="9" t="s">
        <v>467</v>
      </c>
      <c r="F41" s="3">
        <v>44571</v>
      </c>
      <c r="G41" s="6" t="s">
        <v>450</v>
      </c>
      <c r="H41" s="4" t="s">
        <v>77</v>
      </c>
      <c r="I41" s="4" t="s">
        <v>197</v>
      </c>
      <c r="J41" s="5">
        <v>407760080</v>
      </c>
      <c r="K41" s="35">
        <f t="shared" ref="K41:K62" si="13">J41</f>
        <v>407760080</v>
      </c>
      <c r="L41" s="35">
        <f t="shared" si="11"/>
        <v>407760080</v>
      </c>
      <c r="M41" s="11">
        <f t="shared" si="0"/>
        <v>37069098.18181818</v>
      </c>
      <c r="N41" s="4" t="s">
        <v>451</v>
      </c>
      <c r="O41" s="4" t="s">
        <v>452</v>
      </c>
      <c r="P41" s="6" t="s">
        <v>22</v>
      </c>
      <c r="Q41" s="6">
        <v>100</v>
      </c>
      <c r="R41" s="6">
        <v>0</v>
      </c>
      <c r="S41" s="7" t="s">
        <v>23</v>
      </c>
      <c r="T41" s="4">
        <v>2000</v>
      </c>
      <c r="U41" s="35">
        <f t="shared" si="9"/>
        <v>11.06</v>
      </c>
      <c r="V41" s="11">
        <f t="shared" si="1"/>
        <v>1.0054545454545456</v>
      </c>
      <c r="W41" s="11">
        <f t="shared" si="2"/>
        <v>10.054545454545455</v>
      </c>
      <c r="X41" s="11"/>
      <c r="Y41" s="11">
        <f t="shared" si="3"/>
        <v>22120</v>
      </c>
      <c r="Z41" s="11"/>
      <c r="AA41" s="5">
        <v>36868000</v>
      </c>
      <c r="AB41" s="5">
        <v>36868000</v>
      </c>
      <c r="AC41" s="5"/>
      <c r="AD41" s="5"/>
      <c r="AE41" s="10">
        <f t="shared" si="12"/>
        <v>18434</v>
      </c>
      <c r="AF41" s="41">
        <f t="shared" si="5"/>
        <v>18434</v>
      </c>
      <c r="AG41" s="3">
        <v>44621</v>
      </c>
      <c r="AH41" s="3"/>
      <c r="AI41" s="3"/>
      <c r="AJ41" s="4" t="s">
        <v>1169</v>
      </c>
    </row>
    <row r="42" spans="1:36" ht="75" customHeight="1" x14ac:dyDescent="0.25">
      <c r="A42" s="8" t="s">
        <v>189</v>
      </c>
      <c r="B42" s="3">
        <v>44532</v>
      </c>
      <c r="C42" s="6">
        <v>1416</v>
      </c>
      <c r="D42" s="8" t="s">
        <v>478</v>
      </c>
      <c r="E42" s="9" t="s">
        <v>479</v>
      </c>
      <c r="F42" s="3">
        <v>44572</v>
      </c>
      <c r="G42" s="6" t="s">
        <v>480</v>
      </c>
      <c r="H42" s="4" t="s">
        <v>77</v>
      </c>
      <c r="I42" s="4" t="s">
        <v>198</v>
      </c>
      <c r="J42" s="5">
        <v>2056489242.5</v>
      </c>
      <c r="K42" s="35">
        <f t="shared" si="13"/>
        <v>2056489242.5</v>
      </c>
      <c r="L42" s="35">
        <f t="shared" si="11"/>
        <v>2056489242.5</v>
      </c>
      <c r="M42" s="11">
        <f t="shared" si="0"/>
        <v>186953567.5</v>
      </c>
      <c r="N42" s="4" t="s">
        <v>483</v>
      </c>
      <c r="O42" s="4" t="s">
        <v>75</v>
      </c>
      <c r="P42" s="6" t="s">
        <v>33</v>
      </c>
      <c r="Q42" s="12">
        <v>0</v>
      </c>
      <c r="R42" s="12">
        <v>100</v>
      </c>
      <c r="S42" s="7" t="s">
        <v>26</v>
      </c>
      <c r="T42" s="4">
        <v>1</v>
      </c>
      <c r="U42" s="35">
        <f t="shared" si="9"/>
        <v>23003.75</v>
      </c>
      <c r="V42" s="11">
        <f t="shared" si="1"/>
        <v>2091.25</v>
      </c>
      <c r="W42" s="11">
        <f t="shared" si="2"/>
        <v>20912.5</v>
      </c>
      <c r="X42" s="11"/>
      <c r="Y42" s="11">
        <f t="shared" si="3"/>
        <v>23003.75</v>
      </c>
      <c r="Z42" s="11"/>
      <c r="AA42" s="5">
        <f>AB42+AC42</f>
        <v>89398</v>
      </c>
      <c r="AB42" s="5">
        <v>41000</v>
      </c>
      <c r="AC42" s="5">
        <v>48398</v>
      </c>
      <c r="AD42" s="5"/>
      <c r="AE42" s="10">
        <f t="shared" si="12"/>
        <v>89398</v>
      </c>
      <c r="AF42" s="41">
        <f t="shared" si="5"/>
        <v>89398</v>
      </c>
      <c r="AG42" s="3">
        <v>44621</v>
      </c>
      <c r="AH42" s="3">
        <v>44774</v>
      </c>
      <c r="AI42" s="3"/>
      <c r="AJ42" s="42" t="s">
        <v>1169</v>
      </c>
    </row>
    <row r="43" spans="1:36" ht="78.75" customHeight="1" x14ac:dyDescent="0.25">
      <c r="A43" s="8" t="s">
        <v>200</v>
      </c>
      <c r="B43" s="3">
        <v>44536</v>
      </c>
      <c r="C43" s="6">
        <v>1416</v>
      </c>
      <c r="D43" s="8" t="s">
        <v>591</v>
      </c>
      <c r="E43" s="9" t="s">
        <v>590</v>
      </c>
      <c r="F43" s="3">
        <v>44557</v>
      </c>
      <c r="G43" s="8" t="s">
        <v>344</v>
      </c>
      <c r="H43" s="4" t="s">
        <v>73</v>
      </c>
      <c r="I43" s="4" t="s">
        <v>201</v>
      </c>
      <c r="J43" s="5">
        <v>15138624</v>
      </c>
      <c r="K43" s="35">
        <f t="shared" si="13"/>
        <v>15138624</v>
      </c>
      <c r="L43" s="35">
        <f t="shared" si="11"/>
        <v>15138624</v>
      </c>
      <c r="M43" s="11">
        <f t="shared" si="0"/>
        <v>1376238.5454545454</v>
      </c>
      <c r="N43" s="4" t="s">
        <v>342</v>
      </c>
      <c r="O43" s="4" t="s">
        <v>927</v>
      </c>
      <c r="P43" s="6" t="s">
        <v>278</v>
      </c>
      <c r="Q43" s="6">
        <v>0</v>
      </c>
      <c r="R43" s="12">
        <v>100</v>
      </c>
      <c r="S43" s="7" t="s">
        <v>23</v>
      </c>
      <c r="T43" s="4">
        <v>600</v>
      </c>
      <c r="U43" s="35">
        <f t="shared" si="9"/>
        <v>11.84</v>
      </c>
      <c r="V43" s="11">
        <f t="shared" si="1"/>
        <v>1.0763636363636364</v>
      </c>
      <c r="W43" s="11">
        <f t="shared" si="2"/>
        <v>10.763636363636364</v>
      </c>
      <c r="X43" s="11"/>
      <c r="Y43" s="11">
        <f t="shared" si="3"/>
        <v>7104</v>
      </c>
      <c r="Z43" s="11"/>
      <c r="AA43" s="5">
        <v>1278600</v>
      </c>
      <c r="AB43" s="5">
        <v>1278600</v>
      </c>
      <c r="AC43" s="5"/>
      <c r="AD43" s="5"/>
      <c r="AE43" s="10">
        <f t="shared" si="12"/>
        <v>2131</v>
      </c>
      <c r="AF43" s="41">
        <f t="shared" si="5"/>
        <v>2131</v>
      </c>
      <c r="AG43" s="3">
        <v>44593</v>
      </c>
      <c r="AH43" s="3"/>
      <c r="AI43" s="3"/>
      <c r="AJ43" s="36" t="s">
        <v>1169</v>
      </c>
    </row>
    <row r="44" spans="1:36" ht="75" x14ac:dyDescent="0.25">
      <c r="A44" s="8" t="s">
        <v>202</v>
      </c>
      <c r="B44" s="3">
        <v>44536</v>
      </c>
      <c r="C44" s="6">
        <v>1416</v>
      </c>
      <c r="D44" s="8" t="s">
        <v>593</v>
      </c>
      <c r="E44" s="9" t="s">
        <v>592</v>
      </c>
      <c r="F44" s="3">
        <v>44579</v>
      </c>
      <c r="G44" s="8" t="s">
        <v>506</v>
      </c>
      <c r="H44" s="4" t="s">
        <v>507</v>
      </c>
      <c r="I44" s="4" t="s">
        <v>203</v>
      </c>
      <c r="J44" s="5">
        <v>550693099.44000006</v>
      </c>
      <c r="K44" s="35">
        <f t="shared" si="13"/>
        <v>550693099.44000006</v>
      </c>
      <c r="L44" s="35">
        <f t="shared" si="11"/>
        <v>550693099.44000006</v>
      </c>
      <c r="M44" s="11">
        <f t="shared" si="0"/>
        <v>50063009.040000007</v>
      </c>
      <c r="N44" s="4" t="s">
        <v>508</v>
      </c>
      <c r="O44" s="4" t="s">
        <v>113</v>
      </c>
      <c r="P44" s="6" t="s">
        <v>33</v>
      </c>
      <c r="Q44" s="12">
        <v>0</v>
      </c>
      <c r="R44" s="12">
        <v>100</v>
      </c>
      <c r="S44" s="7" t="s">
        <v>26</v>
      </c>
      <c r="T44" s="21">
        <v>1.2</v>
      </c>
      <c r="U44" s="35">
        <f t="shared" si="9"/>
        <v>222664.20000000004</v>
      </c>
      <c r="V44" s="11">
        <f t="shared" si="1"/>
        <v>20242.200000000004</v>
      </c>
      <c r="W44" s="11">
        <f t="shared" si="2"/>
        <v>202422.00000000003</v>
      </c>
      <c r="X44" s="11"/>
      <c r="Y44" s="11">
        <f t="shared" si="3"/>
        <v>267197.04000000004</v>
      </c>
      <c r="Z44" s="11"/>
      <c r="AA44" s="5">
        <f>AB44+AC44+AD44</f>
        <v>2473.1999999999998</v>
      </c>
      <c r="AB44" s="5">
        <v>1736.4</v>
      </c>
      <c r="AC44" s="5">
        <v>736.8</v>
      </c>
      <c r="AD44" s="5"/>
      <c r="AE44" s="10">
        <f t="shared" si="12"/>
        <v>2061</v>
      </c>
      <c r="AF44" s="41">
        <f t="shared" si="5"/>
        <v>2061</v>
      </c>
      <c r="AG44" s="3">
        <v>44652</v>
      </c>
      <c r="AH44" s="3">
        <v>44743</v>
      </c>
      <c r="AI44" s="3"/>
      <c r="AJ44" s="42" t="s">
        <v>1169</v>
      </c>
    </row>
    <row r="45" spans="1:36" ht="78.75" customHeight="1" x14ac:dyDescent="0.25">
      <c r="A45" s="8" t="s">
        <v>204</v>
      </c>
      <c r="B45" s="3">
        <v>44536</v>
      </c>
      <c r="C45" s="6">
        <v>1416</v>
      </c>
      <c r="D45" s="8" t="s">
        <v>595</v>
      </c>
      <c r="E45" s="9" t="s">
        <v>594</v>
      </c>
      <c r="F45" s="3">
        <v>44557</v>
      </c>
      <c r="G45" s="8" t="s">
        <v>341</v>
      </c>
      <c r="H45" s="4" t="s">
        <v>73</v>
      </c>
      <c r="I45" s="4" t="s">
        <v>205</v>
      </c>
      <c r="J45" s="5">
        <v>1080864</v>
      </c>
      <c r="K45" s="35">
        <f t="shared" si="13"/>
        <v>1080864</v>
      </c>
      <c r="L45" s="35">
        <f t="shared" si="11"/>
        <v>1080864</v>
      </c>
      <c r="M45" s="11">
        <f t="shared" si="0"/>
        <v>98260.363636363632</v>
      </c>
      <c r="N45" s="4" t="s">
        <v>342</v>
      </c>
      <c r="O45" s="4" t="s">
        <v>343</v>
      </c>
      <c r="P45" s="6" t="s">
        <v>278</v>
      </c>
      <c r="Q45" s="12">
        <v>0</v>
      </c>
      <c r="R45" s="12">
        <v>100</v>
      </c>
      <c r="S45" s="7" t="s">
        <v>23</v>
      </c>
      <c r="T45" s="4">
        <v>300</v>
      </c>
      <c r="U45" s="35">
        <f t="shared" si="9"/>
        <v>16.68</v>
      </c>
      <c r="V45" s="11">
        <f t="shared" si="1"/>
        <v>1.5163636363636364</v>
      </c>
      <c r="W45" s="11">
        <f t="shared" si="2"/>
        <v>15.163636363636364</v>
      </c>
      <c r="X45" s="11"/>
      <c r="Y45" s="11">
        <f t="shared" si="3"/>
        <v>5004</v>
      </c>
      <c r="Z45" s="11"/>
      <c r="AA45" s="5">
        <v>64800</v>
      </c>
      <c r="AB45" s="5">
        <v>64800</v>
      </c>
      <c r="AC45" s="5"/>
      <c r="AD45" s="5"/>
      <c r="AE45" s="10">
        <f t="shared" si="12"/>
        <v>216</v>
      </c>
      <c r="AF45" s="41">
        <f t="shared" si="5"/>
        <v>216</v>
      </c>
      <c r="AG45" s="3">
        <v>44593</v>
      </c>
      <c r="AH45" s="3"/>
      <c r="AI45" s="3"/>
      <c r="AJ45" s="36" t="s">
        <v>1169</v>
      </c>
    </row>
    <row r="46" spans="1:36" ht="126" customHeight="1" x14ac:dyDescent="0.25">
      <c r="A46" s="8" t="s">
        <v>207</v>
      </c>
      <c r="B46" s="3">
        <v>44536</v>
      </c>
      <c r="C46" s="6">
        <v>1416</v>
      </c>
      <c r="D46" s="8" t="s">
        <v>597</v>
      </c>
      <c r="E46" s="9" t="s">
        <v>596</v>
      </c>
      <c r="F46" s="3">
        <v>44557</v>
      </c>
      <c r="G46" s="8" t="s">
        <v>346</v>
      </c>
      <c r="H46" s="4" t="s">
        <v>74</v>
      </c>
      <c r="I46" s="4" t="s">
        <v>206</v>
      </c>
      <c r="J46" s="5">
        <v>84084960</v>
      </c>
      <c r="K46" s="35">
        <f t="shared" si="13"/>
        <v>84084960</v>
      </c>
      <c r="L46" s="35">
        <f t="shared" si="11"/>
        <v>84084960</v>
      </c>
      <c r="M46" s="11">
        <f t="shared" si="0"/>
        <v>7644087.2727272725</v>
      </c>
      <c r="N46" s="4" t="s">
        <v>25</v>
      </c>
      <c r="O46" s="4" t="s">
        <v>76</v>
      </c>
      <c r="P46" s="6" t="s">
        <v>24</v>
      </c>
      <c r="Q46" s="12">
        <v>0</v>
      </c>
      <c r="R46" s="12">
        <v>100</v>
      </c>
      <c r="S46" s="7" t="s">
        <v>23</v>
      </c>
      <c r="T46" s="4">
        <v>2000</v>
      </c>
      <c r="U46" s="35">
        <f t="shared" si="9"/>
        <v>12.38</v>
      </c>
      <c r="V46" s="11">
        <f t="shared" si="1"/>
        <v>1.1254545454545455</v>
      </c>
      <c r="W46" s="11">
        <f t="shared" si="2"/>
        <v>11.254545454545456</v>
      </c>
      <c r="X46" s="11"/>
      <c r="Y46" s="11">
        <f t="shared" si="3"/>
        <v>24760</v>
      </c>
      <c r="Z46" s="11"/>
      <c r="AA46" s="5">
        <f t="shared" ref="AA46:AA76" si="14">AB46+AC46+AD46</f>
        <v>6792000</v>
      </c>
      <c r="AB46" s="5">
        <v>3000000</v>
      </c>
      <c r="AC46" s="5">
        <v>3792000</v>
      </c>
      <c r="AD46" s="5"/>
      <c r="AE46" s="10">
        <f t="shared" si="12"/>
        <v>3396</v>
      </c>
      <c r="AF46" s="41">
        <f t="shared" si="5"/>
        <v>3396</v>
      </c>
      <c r="AG46" s="3">
        <v>44607</v>
      </c>
      <c r="AH46" s="3">
        <v>44743</v>
      </c>
      <c r="AI46" s="3"/>
      <c r="AJ46" s="42" t="s">
        <v>1169</v>
      </c>
    </row>
    <row r="47" spans="1:36" ht="105" customHeight="1" x14ac:dyDescent="0.25">
      <c r="A47" s="8" t="s">
        <v>208</v>
      </c>
      <c r="B47" s="3">
        <v>44536</v>
      </c>
      <c r="C47" s="6">
        <v>1416</v>
      </c>
      <c r="D47" s="8" t="s">
        <v>375</v>
      </c>
      <c r="E47" s="46" t="s">
        <v>376</v>
      </c>
      <c r="F47" s="3">
        <v>44557</v>
      </c>
      <c r="G47" s="8" t="s">
        <v>348</v>
      </c>
      <c r="H47" s="4" t="s">
        <v>74</v>
      </c>
      <c r="I47" s="4" t="s">
        <v>209</v>
      </c>
      <c r="J47" s="5">
        <v>993495</v>
      </c>
      <c r="K47" s="35">
        <f t="shared" si="13"/>
        <v>993495</v>
      </c>
      <c r="L47" s="35">
        <f t="shared" si="11"/>
        <v>993495</v>
      </c>
      <c r="M47" s="11">
        <f t="shared" si="0"/>
        <v>90317.727272727279</v>
      </c>
      <c r="N47" s="4" t="s">
        <v>25</v>
      </c>
      <c r="O47" s="4" t="s">
        <v>76</v>
      </c>
      <c r="P47" s="6" t="s">
        <v>24</v>
      </c>
      <c r="Q47" s="12">
        <v>0</v>
      </c>
      <c r="R47" s="6">
        <v>100</v>
      </c>
      <c r="S47" s="7" t="s">
        <v>23</v>
      </c>
      <c r="T47" s="4">
        <v>250</v>
      </c>
      <c r="U47" s="35">
        <f t="shared" si="9"/>
        <v>12.38</v>
      </c>
      <c r="V47" s="11">
        <f t="shared" si="1"/>
        <v>1.1254545454545455</v>
      </c>
      <c r="W47" s="11">
        <f t="shared" si="2"/>
        <v>11.254545454545456</v>
      </c>
      <c r="X47" s="11"/>
      <c r="Y47" s="11">
        <f t="shared" si="3"/>
        <v>3095</v>
      </c>
      <c r="Z47" s="11"/>
      <c r="AA47" s="5">
        <f t="shared" si="14"/>
        <v>80250</v>
      </c>
      <c r="AB47" s="5">
        <v>35000</v>
      </c>
      <c r="AC47" s="5">
        <v>45250</v>
      </c>
      <c r="AD47" s="5"/>
      <c r="AE47" s="10">
        <f t="shared" si="12"/>
        <v>321</v>
      </c>
      <c r="AF47" s="41">
        <f t="shared" si="5"/>
        <v>321</v>
      </c>
      <c r="AG47" s="3">
        <v>44607</v>
      </c>
      <c r="AH47" s="3">
        <v>44743</v>
      </c>
      <c r="AI47" s="3"/>
      <c r="AJ47" s="42" t="s">
        <v>1169</v>
      </c>
    </row>
    <row r="48" spans="1:36" ht="157.5" customHeight="1" x14ac:dyDescent="0.25">
      <c r="A48" s="8" t="s">
        <v>210</v>
      </c>
      <c r="B48" s="3">
        <v>44536</v>
      </c>
      <c r="C48" s="6">
        <v>1416</v>
      </c>
      <c r="D48" s="8" t="s">
        <v>599</v>
      </c>
      <c r="E48" s="9" t="s">
        <v>598</v>
      </c>
      <c r="F48" s="3">
        <v>44557</v>
      </c>
      <c r="G48" s="8" t="s">
        <v>349</v>
      </c>
      <c r="H48" s="4" t="s">
        <v>74</v>
      </c>
      <c r="I48" s="4" t="s">
        <v>211</v>
      </c>
      <c r="J48" s="5">
        <v>30768345</v>
      </c>
      <c r="K48" s="35">
        <f t="shared" si="13"/>
        <v>30768345</v>
      </c>
      <c r="L48" s="35">
        <f t="shared" si="11"/>
        <v>30768345</v>
      </c>
      <c r="M48" s="11">
        <f t="shared" si="0"/>
        <v>2797122.2727272729</v>
      </c>
      <c r="N48" s="4" t="s">
        <v>25</v>
      </c>
      <c r="O48" s="4" t="s">
        <v>456</v>
      </c>
      <c r="P48" s="6" t="s">
        <v>24</v>
      </c>
      <c r="Q48" s="6">
        <v>0</v>
      </c>
      <c r="R48" s="6">
        <v>100</v>
      </c>
      <c r="S48" s="7" t="s">
        <v>23</v>
      </c>
      <c r="T48" s="4">
        <v>500</v>
      </c>
      <c r="U48" s="35">
        <f t="shared" si="9"/>
        <v>12.51</v>
      </c>
      <c r="V48" s="11">
        <f t="shared" si="1"/>
        <v>1.1372727272727272</v>
      </c>
      <c r="W48" s="11">
        <f t="shared" si="2"/>
        <v>11.372727272727273</v>
      </c>
      <c r="X48" s="11"/>
      <c r="Y48" s="11">
        <f t="shared" si="3"/>
        <v>6255</v>
      </c>
      <c r="Z48" s="11"/>
      <c r="AA48" s="5">
        <f t="shared" si="14"/>
        <v>2459500</v>
      </c>
      <c r="AB48" s="5">
        <v>1900000</v>
      </c>
      <c r="AC48" s="5">
        <v>559500</v>
      </c>
      <c r="AD48" s="5"/>
      <c r="AE48" s="10">
        <f t="shared" si="12"/>
        <v>4919</v>
      </c>
      <c r="AF48" s="41">
        <f t="shared" si="5"/>
        <v>4919</v>
      </c>
      <c r="AG48" s="3">
        <v>44607</v>
      </c>
      <c r="AH48" s="3">
        <v>44743</v>
      </c>
      <c r="AI48" s="3"/>
      <c r="AJ48" s="42" t="s">
        <v>1169</v>
      </c>
    </row>
    <row r="49" spans="1:36" ht="126" customHeight="1" x14ac:dyDescent="0.25">
      <c r="A49" s="8" t="s">
        <v>213</v>
      </c>
      <c r="B49" s="3">
        <v>44536</v>
      </c>
      <c r="C49" s="6">
        <v>1416</v>
      </c>
      <c r="D49" s="3" t="s">
        <v>462</v>
      </c>
      <c r="E49" s="13" t="s">
        <v>462</v>
      </c>
      <c r="F49" s="3" t="s">
        <v>462</v>
      </c>
      <c r="G49" s="3" t="s">
        <v>462</v>
      </c>
      <c r="H49" s="4" t="s">
        <v>462</v>
      </c>
      <c r="I49" s="4" t="s">
        <v>212</v>
      </c>
      <c r="J49" s="5" t="s">
        <v>462</v>
      </c>
      <c r="K49" s="35" t="str">
        <f t="shared" si="13"/>
        <v>нет заявок</v>
      </c>
      <c r="L49" s="35" t="str">
        <f t="shared" si="11"/>
        <v>нет заявок</v>
      </c>
      <c r="M49" s="11" t="e">
        <f t="shared" si="0"/>
        <v>#VALUE!</v>
      </c>
      <c r="N49" s="4" t="s">
        <v>462</v>
      </c>
      <c r="O49" s="6" t="s">
        <v>462</v>
      </c>
      <c r="P49" s="6" t="s">
        <v>462</v>
      </c>
      <c r="Q49" s="6" t="s">
        <v>462</v>
      </c>
      <c r="R49" s="6" t="s">
        <v>462</v>
      </c>
      <c r="S49" s="7" t="s">
        <v>23</v>
      </c>
      <c r="T49" s="6" t="s">
        <v>462</v>
      </c>
      <c r="U49" s="35" t="s">
        <v>462</v>
      </c>
      <c r="V49" s="11" t="e">
        <f t="shared" si="1"/>
        <v>#VALUE!</v>
      </c>
      <c r="W49" s="11" t="e">
        <f t="shared" si="2"/>
        <v>#VALUE!</v>
      </c>
      <c r="X49" s="11"/>
      <c r="Y49" s="44" t="s">
        <v>462</v>
      </c>
      <c r="Z49" s="44"/>
      <c r="AA49" s="5">
        <f>AB49+AC49</f>
        <v>33835000</v>
      </c>
      <c r="AB49" s="5">
        <v>14000000</v>
      </c>
      <c r="AC49" s="5">
        <v>19835000</v>
      </c>
      <c r="AD49" s="6" t="s">
        <v>462</v>
      </c>
      <c r="AE49" s="10" t="s">
        <v>462</v>
      </c>
      <c r="AF49" s="10" t="s">
        <v>462</v>
      </c>
      <c r="AG49" s="3">
        <v>44607</v>
      </c>
      <c r="AH49" s="3">
        <v>44743</v>
      </c>
      <c r="AI49" s="3" t="s">
        <v>462</v>
      </c>
      <c r="AJ49" s="5" t="s">
        <v>462</v>
      </c>
    </row>
    <row r="50" spans="1:36" ht="63" customHeight="1" x14ac:dyDescent="0.25">
      <c r="A50" s="8" t="s">
        <v>214</v>
      </c>
      <c r="B50" s="3">
        <v>44536</v>
      </c>
      <c r="C50" s="6">
        <v>1416</v>
      </c>
      <c r="D50" s="3" t="s">
        <v>462</v>
      </c>
      <c r="E50" s="13" t="s">
        <v>462</v>
      </c>
      <c r="F50" s="3" t="s">
        <v>462</v>
      </c>
      <c r="G50" s="3" t="s">
        <v>462</v>
      </c>
      <c r="H50" s="3" t="s">
        <v>462</v>
      </c>
      <c r="I50" s="4" t="s">
        <v>215</v>
      </c>
      <c r="J50" s="5" t="s">
        <v>462</v>
      </c>
      <c r="K50" s="35" t="str">
        <f t="shared" si="13"/>
        <v>нет заявок</v>
      </c>
      <c r="L50" s="35" t="str">
        <f t="shared" si="11"/>
        <v>нет заявок</v>
      </c>
      <c r="M50" s="11" t="e">
        <f t="shared" si="0"/>
        <v>#VALUE!</v>
      </c>
      <c r="N50" s="13" t="s">
        <v>462</v>
      </c>
      <c r="O50" s="3" t="s">
        <v>462</v>
      </c>
      <c r="P50" s="3" t="s">
        <v>462</v>
      </c>
      <c r="Q50" s="6" t="s">
        <v>462</v>
      </c>
      <c r="R50" s="6" t="s">
        <v>462</v>
      </c>
      <c r="S50" s="7" t="s">
        <v>26</v>
      </c>
      <c r="T50" s="3" t="s">
        <v>462</v>
      </c>
      <c r="U50" s="35" t="s">
        <v>462</v>
      </c>
      <c r="V50" s="11" t="e">
        <f t="shared" si="1"/>
        <v>#VALUE!</v>
      </c>
      <c r="W50" s="11" t="e">
        <f t="shared" si="2"/>
        <v>#VALUE!</v>
      </c>
      <c r="X50" s="11"/>
      <c r="Y50" s="44" t="s">
        <v>462</v>
      </c>
      <c r="Z50" s="44"/>
      <c r="AA50" s="5">
        <f>AB50+AC50</f>
        <v>76630</v>
      </c>
      <c r="AB50" s="5">
        <v>25545</v>
      </c>
      <c r="AC50" s="5">
        <v>51085</v>
      </c>
      <c r="AD50" s="3" t="s">
        <v>462</v>
      </c>
      <c r="AE50" s="10" t="s">
        <v>462</v>
      </c>
      <c r="AF50" s="10" t="s">
        <v>462</v>
      </c>
      <c r="AG50" s="3">
        <v>44757</v>
      </c>
      <c r="AH50" s="3">
        <v>44880</v>
      </c>
      <c r="AI50" s="3" t="s">
        <v>462</v>
      </c>
      <c r="AJ50" s="5" t="s">
        <v>462</v>
      </c>
    </row>
    <row r="51" spans="1:36" ht="75" customHeight="1" x14ac:dyDescent="0.25">
      <c r="A51" s="8" t="s">
        <v>282</v>
      </c>
      <c r="B51" s="3">
        <v>44536</v>
      </c>
      <c r="C51" s="6">
        <v>1416</v>
      </c>
      <c r="D51" s="8" t="s">
        <v>560</v>
      </c>
      <c r="E51" s="9" t="s">
        <v>559</v>
      </c>
      <c r="F51" s="3">
        <v>44573</v>
      </c>
      <c r="G51" s="8" t="s">
        <v>561</v>
      </c>
      <c r="H51" s="4" t="s">
        <v>77</v>
      </c>
      <c r="I51" s="4" t="s">
        <v>216</v>
      </c>
      <c r="J51" s="5">
        <v>95826943.079999998</v>
      </c>
      <c r="K51" s="35">
        <f t="shared" si="13"/>
        <v>95826943.079999998</v>
      </c>
      <c r="L51" s="35">
        <f t="shared" si="11"/>
        <v>95826943.079999998</v>
      </c>
      <c r="M51" s="11">
        <f t="shared" si="0"/>
        <v>8711540.2799999993</v>
      </c>
      <c r="N51" s="4" t="s">
        <v>562</v>
      </c>
      <c r="O51" s="4" t="s">
        <v>75</v>
      </c>
      <c r="P51" s="6" t="s">
        <v>563</v>
      </c>
      <c r="Q51" s="6">
        <v>0</v>
      </c>
      <c r="R51" s="6">
        <v>100</v>
      </c>
      <c r="S51" s="7" t="s">
        <v>26</v>
      </c>
      <c r="T51" s="4">
        <v>1.5</v>
      </c>
      <c r="U51" s="35">
        <f t="shared" ref="U51:U76" si="15">J51/AA51</f>
        <v>3065.04</v>
      </c>
      <c r="V51" s="11">
        <f t="shared" si="1"/>
        <v>278.64</v>
      </c>
      <c r="W51" s="11">
        <f t="shared" si="2"/>
        <v>2786.4</v>
      </c>
      <c r="X51" s="11"/>
      <c r="Y51" s="11">
        <f t="shared" si="3"/>
        <v>4597.5599999999995</v>
      </c>
      <c r="Z51" s="11"/>
      <c r="AA51" s="5">
        <f t="shared" si="14"/>
        <v>31264.5</v>
      </c>
      <c r="AB51" s="5">
        <v>28480.5</v>
      </c>
      <c r="AC51" s="5">
        <v>2784</v>
      </c>
      <c r="AD51" s="5"/>
      <c r="AE51" s="10">
        <f t="shared" ref="AE51:AE56" si="16">AA51/T51</f>
        <v>20843</v>
      </c>
      <c r="AF51" s="41">
        <f t="shared" si="5"/>
        <v>20843</v>
      </c>
      <c r="AG51" s="3">
        <v>44593</v>
      </c>
      <c r="AH51" s="3">
        <v>44652</v>
      </c>
      <c r="AI51" s="3"/>
      <c r="AJ51" s="4" t="s">
        <v>1169</v>
      </c>
    </row>
    <row r="52" spans="1:36" ht="94.5" customHeight="1" x14ac:dyDescent="0.25">
      <c r="A52" s="8" t="s">
        <v>218</v>
      </c>
      <c r="B52" s="3">
        <v>44537</v>
      </c>
      <c r="C52" s="6">
        <v>1416</v>
      </c>
      <c r="D52" s="8" t="s">
        <v>373</v>
      </c>
      <c r="E52" s="46" t="s">
        <v>374</v>
      </c>
      <c r="F52" s="3">
        <v>44559</v>
      </c>
      <c r="G52" s="8" t="s">
        <v>368</v>
      </c>
      <c r="H52" s="4" t="s">
        <v>369</v>
      </c>
      <c r="I52" s="4" t="s">
        <v>217</v>
      </c>
      <c r="J52" s="5">
        <v>197745738.75</v>
      </c>
      <c r="K52" s="35">
        <f t="shared" si="13"/>
        <v>197745738.75</v>
      </c>
      <c r="L52" s="35">
        <f t="shared" si="11"/>
        <v>197745738.75</v>
      </c>
      <c r="M52" s="11">
        <f t="shared" si="0"/>
        <v>17976885.34090909</v>
      </c>
      <c r="N52" s="4" t="s">
        <v>370</v>
      </c>
      <c r="O52" s="4" t="s">
        <v>371</v>
      </c>
      <c r="P52" s="6" t="s">
        <v>22</v>
      </c>
      <c r="Q52" s="12">
        <v>100</v>
      </c>
      <c r="R52" s="6">
        <v>0</v>
      </c>
      <c r="S52" s="7" t="s">
        <v>43</v>
      </c>
      <c r="T52" s="4">
        <v>1</v>
      </c>
      <c r="U52" s="35">
        <f t="shared" si="15"/>
        <v>4178.4625198098256</v>
      </c>
      <c r="V52" s="11">
        <f t="shared" si="1"/>
        <v>379.86022907362053</v>
      </c>
      <c r="W52" s="11">
        <f t="shared" si="2"/>
        <v>3798.6022907362048</v>
      </c>
      <c r="X52" s="11"/>
      <c r="Y52" s="11">
        <f t="shared" si="3"/>
        <v>4178.4625198098256</v>
      </c>
      <c r="Z52" s="11"/>
      <c r="AA52" s="5">
        <f t="shared" si="14"/>
        <v>47325</v>
      </c>
      <c r="AB52" s="5">
        <v>31950</v>
      </c>
      <c r="AC52" s="5">
        <v>15375</v>
      </c>
      <c r="AD52" s="5"/>
      <c r="AE52" s="10">
        <f t="shared" si="16"/>
        <v>47325</v>
      </c>
      <c r="AF52" s="41">
        <f t="shared" si="5"/>
        <v>47325</v>
      </c>
      <c r="AG52" s="3">
        <v>44593</v>
      </c>
      <c r="AH52" s="3">
        <v>44652</v>
      </c>
      <c r="AI52" s="3"/>
      <c r="AJ52" s="4" t="s">
        <v>67</v>
      </c>
    </row>
    <row r="53" spans="1:36" ht="75" customHeight="1" x14ac:dyDescent="0.25">
      <c r="A53" s="8" t="s">
        <v>219</v>
      </c>
      <c r="B53" s="3">
        <v>44538</v>
      </c>
      <c r="C53" s="6">
        <v>1416</v>
      </c>
      <c r="D53" s="8" t="s">
        <v>485</v>
      </c>
      <c r="E53" s="9" t="s">
        <v>484</v>
      </c>
      <c r="F53" s="3">
        <v>44572</v>
      </c>
      <c r="G53" s="8" t="s">
        <v>486</v>
      </c>
      <c r="H53" s="4" t="s">
        <v>443</v>
      </c>
      <c r="I53" s="4" t="s">
        <v>220</v>
      </c>
      <c r="J53" s="5">
        <v>175721474.88</v>
      </c>
      <c r="K53" s="35">
        <f t="shared" si="13"/>
        <v>175721474.88</v>
      </c>
      <c r="L53" s="35">
        <f t="shared" si="11"/>
        <v>175721474.88</v>
      </c>
      <c r="M53" s="11">
        <f t="shared" si="0"/>
        <v>15974679.534545453</v>
      </c>
      <c r="N53" s="4" t="s">
        <v>444</v>
      </c>
      <c r="O53" s="4" t="s">
        <v>2136</v>
      </c>
      <c r="P53" s="6" t="s">
        <v>22</v>
      </c>
      <c r="Q53" s="12">
        <v>100</v>
      </c>
      <c r="R53" s="6">
        <v>0</v>
      </c>
      <c r="S53" s="7" t="s">
        <v>43</v>
      </c>
      <c r="T53" s="4">
        <v>30</v>
      </c>
      <c r="U53" s="35">
        <f t="shared" si="15"/>
        <v>126.77</v>
      </c>
      <c r="V53" s="11">
        <f t="shared" si="1"/>
        <v>11.524545454545455</v>
      </c>
      <c r="W53" s="11">
        <f t="shared" si="2"/>
        <v>115.24545454545454</v>
      </c>
      <c r="X53" s="11"/>
      <c r="Y53" s="11">
        <f t="shared" si="3"/>
        <v>3803.1</v>
      </c>
      <c r="Z53" s="11"/>
      <c r="AA53" s="5">
        <f t="shared" si="14"/>
        <v>1386144</v>
      </c>
      <c r="AB53" s="5">
        <v>462048</v>
      </c>
      <c r="AC53" s="5">
        <v>924096</v>
      </c>
      <c r="AD53" s="5"/>
      <c r="AE53" s="10">
        <f t="shared" si="16"/>
        <v>46204.800000000003</v>
      </c>
      <c r="AF53" s="41">
        <f t="shared" si="5"/>
        <v>46205</v>
      </c>
      <c r="AG53" s="3">
        <v>44593</v>
      </c>
      <c r="AH53" s="3">
        <v>44743</v>
      </c>
      <c r="AI53" s="3"/>
      <c r="AJ53" s="4" t="s">
        <v>67</v>
      </c>
    </row>
    <row r="54" spans="1:36" ht="78.75" customHeight="1" x14ac:dyDescent="0.25">
      <c r="A54" s="8" t="s">
        <v>222</v>
      </c>
      <c r="B54" s="3">
        <v>44538</v>
      </c>
      <c r="C54" s="6">
        <v>1416</v>
      </c>
      <c r="D54" s="8" t="s">
        <v>571</v>
      </c>
      <c r="E54" s="9" t="s">
        <v>570</v>
      </c>
      <c r="F54" s="3">
        <v>44571</v>
      </c>
      <c r="G54" s="8" t="s">
        <v>442</v>
      </c>
      <c r="H54" s="4" t="s">
        <v>443</v>
      </c>
      <c r="I54" s="4" t="s">
        <v>221</v>
      </c>
      <c r="J54" s="5">
        <v>63882101.25</v>
      </c>
      <c r="K54" s="35">
        <f t="shared" si="13"/>
        <v>63882101.25</v>
      </c>
      <c r="L54" s="35">
        <f t="shared" si="11"/>
        <v>63882101.25</v>
      </c>
      <c r="M54" s="11">
        <f t="shared" si="0"/>
        <v>5807463.75</v>
      </c>
      <c r="N54" s="4" t="s">
        <v>444</v>
      </c>
      <c r="O54" s="4" t="s">
        <v>445</v>
      </c>
      <c r="P54" s="6" t="s">
        <v>22</v>
      </c>
      <c r="Q54" s="6">
        <v>100</v>
      </c>
      <c r="R54" s="6">
        <v>0</v>
      </c>
      <c r="S54" s="7" t="s">
        <v>43</v>
      </c>
      <c r="T54" s="4">
        <v>30</v>
      </c>
      <c r="U54" s="35">
        <f t="shared" si="15"/>
        <v>11.25</v>
      </c>
      <c r="V54" s="11">
        <f t="shared" si="1"/>
        <v>1.0227272727272727</v>
      </c>
      <c r="W54" s="11">
        <f t="shared" si="2"/>
        <v>10.227272727272727</v>
      </c>
      <c r="X54" s="11"/>
      <c r="Y54" s="11">
        <f t="shared" si="3"/>
        <v>337.5</v>
      </c>
      <c r="Z54" s="11"/>
      <c r="AA54" s="5">
        <f t="shared" si="14"/>
        <v>5678409</v>
      </c>
      <c r="AB54" s="5">
        <v>1892803</v>
      </c>
      <c r="AC54" s="5">
        <v>3785606</v>
      </c>
      <c r="AD54" s="5"/>
      <c r="AE54" s="10">
        <f t="shared" si="16"/>
        <v>189280.3</v>
      </c>
      <c r="AF54" s="41">
        <f t="shared" si="5"/>
        <v>189281</v>
      </c>
      <c r="AG54" s="3">
        <v>44593</v>
      </c>
      <c r="AH54" s="3">
        <v>44743</v>
      </c>
      <c r="AI54" s="3"/>
      <c r="AJ54" s="4" t="s">
        <v>67</v>
      </c>
    </row>
    <row r="55" spans="1:36" ht="75" customHeight="1" x14ac:dyDescent="0.25">
      <c r="A55" s="8" t="s">
        <v>223</v>
      </c>
      <c r="B55" s="3">
        <v>44538</v>
      </c>
      <c r="C55" s="6">
        <v>1416</v>
      </c>
      <c r="D55" s="8" t="s">
        <v>565</v>
      </c>
      <c r="E55" s="9" t="s">
        <v>564</v>
      </c>
      <c r="F55" s="3">
        <v>44575</v>
      </c>
      <c r="G55" s="8" t="s">
        <v>474</v>
      </c>
      <c r="H55" s="4" t="s">
        <v>476</v>
      </c>
      <c r="I55" s="4" t="s">
        <v>224</v>
      </c>
      <c r="J55" s="5">
        <v>3563359.8</v>
      </c>
      <c r="K55" s="35">
        <f t="shared" si="13"/>
        <v>3563359.8</v>
      </c>
      <c r="L55" s="35">
        <f t="shared" si="11"/>
        <v>3563359.8</v>
      </c>
      <c r="M55" s="11">
        <f t="shared" si="0"/>
        <v>323941.8</v>
      </c>
      <c r="N55" s="4" t="s">
        <v>481</v>
      </c>
      <c r="O55" s="4" t="s">
        <v>2137</v>
      </c>
      <c r="P55" s="6" t="s">
        <v>22</v>
      </c>
      <c r="Q55" s="12">
        <v>100</v>
      </c>
      <c r="R55" s="6">
        <v>0</v>
      </c>
      <c r="S55" s="7" t="s">
        <v>43</v>
      </c>
      <c r="T55" s="4">
        <v>5</v>
      </c>
      <c r="U55" s="35">
        <f t="shared" si="15"/>
        <v>97.72</v>
      </c>
      <c r="V55" s="11">
        <f t="shared" si="1"/>
        <v>8.8836363636363647</v>
      </c>
      <c r="W55" s="11">
        <f t="shared" si="2"/>
        <v>88.836363636363629</v>
      </c>
      <c r="X55" s="11"/>
      <c r="Y55" s="11">
        <f t="shared" si="3"/>
        <v>488.6</v>
      </c>
      <c r="Z55" s="11"/>
      <c r="AA55" s="5">
        <f t="shared" si="14"/>
        <v>36465</v>
      </c>
      <c r="AB55" s="5">
        <v>36465</v>
      </c>
      <c r="AC55" s="5"/>
      <c r="AD55" s="5"/>
      <c r="AE55" s="10">
        <f t="shared" si="16"/>
        <v>7293</v>
      </c>
      <c r="AF55" s="41">
        <f t="shared" si="5"/>
        <v>7293</v>
      </c>
      <c r="AG55" s="3">
        <v>44743</v>
      </c>
      <c r="AH55" s="3"/>
      <c r="AI55" s="3"/>
      <c r="AJ55" s="4" t="s">
        <v>1169</v>
      </c>
    </row>
    <row r="56" spans="1:36" ht="75" customHeight="1" x14ac:dyDescent="0.25">
      <c r="A56" s="8" t="s">
        <v>226</v>
      </c>
      <c r="B56" s="3">
        <v>44539</v>
      </c>
      <c r="C56" s="6">
        <v>1416</v>
      </c>
      <c r="D56" s="8" t="s">
        <v>601</v>
      </c>
      <c r="E56" s="9" t="s">
        <v>600</v>
      </c>
      <c r="F56" s="3">
        <v>44560</v>
      </c>
      <c r="G56" s="8" t="s">
        <v>372</v>
      </c>
      <c r="H56" s="4" t="s">
        <v>74</v>
      </c>
      <c r="I56" s="4" t="s">
        <v>225</v>
      </c>
      <c r="J56" s="5">
        <v>75729537.920000002</v>
      </c>
      <c r="K56" s="35">
        <f t="shared" si="13"/>
        <v>75729537.920000002</v>
      </c>
      <c r="L56" s="35">
        <v>151459075.84</v>
      </c>
      <c r="M56" s="11">
        <f t="shared" si="0"/>
        <v>6884503.4472727273</v>
      </c>
      <c r="N56" s="4" t="s">
        <v>440</v>
      </c>
      <c r="O56" s="4" t="s">
        <v>446</v>
      </c>
      <c r="P56" s="6" t="s">
        <v>22</v>
      </c>
      <c r="Q56" s="12">
        <v>100</v>
      </c>
      <c r="R56" s="6">
        <v>0</v>
      </c>
      <c r="S56" s="7" t="s">
        <v>43</v>
      </c>
      <c r="T56" s="4">
        <v>60</v>
      </c>
      <c r="U56" s="35">
        <f t="shared" si="15"/>
        <v>27.92</v>
      </c>
      <c r="V56" s="11">
        <f t="shared" si="1"/>
        <v>2.5381818181818185</v>
      </c>
      <c r="W56" s="11">
        <f t="shared" si="2"/>
        <v>25.381818181818183</v>
      </c>
      <c r="X56" s="11"/>
      <c r="Y56" s="11">
        <f t="shared" si="3"/>
        <v>1675.2</v>
      </c>
      <c r="Z56" s="11"/>
      <c r="AA56" s="5">
        <f t="shared" si="14"/>
        <v>2712376</v>
      </c>
      <c r="AB56" s="5">
        <v>1140000</v>
      </c>
      <c r="AC56" s="5">
        <v>216188</v>
      </c>
      <c r="AD56" s="5">
        <f>1140000+216188</f>
        <v>1356188</v>
      </c>
      <c r="AE56" s="10">
        <f t="shared" si="16"/>
        <v>45206.26666666667</v>
      </c>
      <c r="AF56" s="41">
        <f t="shared" si="5"/>
        <v>45207</v>
      </c>
      <c r="AG56" s="3">
        <v>44621</v>
      </c>
      <c r="AH56" s="3">
        <v>44713</v>
      </c>
      <c r="AI56" s="3" t="s">
        <v>227</v>
      </c>
      <c r="AJ56" s="36" t="s">
        <v>2995</v>
      </c>
    </row>
    <row r="57" spans="1:36" ht="193.5" customHeight="1" x14ac:dyDescent="0.25">
      <c r="A57" s="8" t="s">
        <v>228</v>
      </c>
      <c r="B57" s="3">
        <v>44539</v>
      </c>
      <c r="C57" s="6">
        <v>1416</v>
      </c>
      <c r="D57" s="8" t="s">
        <v>644</v>
      </c>
      <c r="E57" s="9" t="s">
        <v>539</v>
      </c>
      <c r="F57" s="3">
        <v>44580</v>
      </c>
      <c r="G57" s="8" t="s">
        <v>540</v>
      </c>
      <c r="H57" s="4" t="s">
        <v>541</v>
      </c>
      <c r="I57" s="4" t="s">
        <v>229</v>
      </c>
      <c r="J57" s="5">
        <v>804186980.29999995</v>
      </c>
      <c r="K57" s="35">
        <f t="shared" si="13"/>
        <v>804186980.29999995</v>
      </c>
      <c r="L57" s="35">
        <f>K57</f>
        <v>804186980.29999995</v>
      </c>
      <c r="M57" s="11">
        <f t="shared" si="0"/>
        <v>73107907.299999997</v>
      </c>
      <c r="N57" s="4" t="s">
        <v>542</v>
      </c>
      <c r="O57" s="4" t="s">
        <v>2138</v>
      </c>
      <c r="P57" s="6" t="s">
        <v>22</v>
      </c>
      <c r="Q57" s="6">
        <v>100</v>
      </c>
      <c r="R57" s="6">
        <v>0</v>
      </c>
      <c r="S57" s="7" t="s">
        <v>43</v>
      </c>
      <c r="T57" s="4" t="s">
        <v>2139</v>
      </c>
      <c r="U57" s="35">
        <f t="shared" si="15"/>
        <v>1212.97</v>
      </c>
      <c r="V57" s="11">
        <f t="shared" si="1"/>
        <v>110.27000000000001</v>
      </c>
      <c r="W57" s="11">
        <f t="shared" si="2"/>
        <v>1102.7</v>
      </c>
      <c r="X57" s="11"/>
      <c r="Y57" s="11" t="s">
        <v>2141</v>
      </c>
      <c r="Z57" s="11"/>
      <c r="AA57" s="5">
        <f t="shared" si="14"/>
        <v>662990</v>
      </c>
      <c r="AB57" s="5">
        <v>300000</v>
      </c>
      <c r="AC57" s="5">
        <v>362990</v>
      </c>
      <c r="AD57" s="5"/>
      <c r="AE57" s="44" t="s">
        <v>2140</v>
      </c>
      <c r="AF57" s="45" t="s">
        <v>2140</v>
      </c>
      <c r="AG57" s="3">
        <v>44621</v>
      </c>
      <c r="AH57" s="3">
        <v>44743</v>
      </c>
      <c r="AI57" s="3"/>
      <c r="AJ57" s="42" t="s">
        <v>1169</v>
      </c>
    </row>
    <row r="58" spans="1:36" ht="75" customHeight="1" x14ac:dyDescent="0.25">
      <c r="A58" s="8" t="s">
        <v>230</v>
      </c>
      <c r="B58" s="3">
        <v>44540</v>
      </c>
      <c r="C58" s="6">
        <v>1416</v>
      </c>
      <c r="D58" s="8" t="s">
        <v>471</v>
      </c>
      <c r="E58" s="9" t="s">
        <v>470</v>
      </c>
      <c r="F58" s="3">
        <v>44571</v>
      </c>
      <c r="G58" s="8" t="s">
        <v>453</v>
      </c>
      <c r="H58" s="4" t="s">
        <v>103</v>
      </c>
      <c r="I58" s="4" t="s">
        <v>231</v>
      </c>
      <c r="J58" s="5">
        <v>78946390.769999996</v>
      </c>
      <c r="K58" s="35">
        <f t="shared" si="13"/>
        <v>78946390.769999996</v>
      </c>
      <c r="L58" s="35">
        <f>K58</f>
        <v>78946390.769999996</v>
      </c>
      <c r="M58" s="11">
        <f t="shared" si="0"/>
        <v>7176944.6154545452</v>
      </c>
      <c r="N58" s="4" t="s">
        <v>454</v>
      </c>
      <c r="O58" s="4" t="s">
        <v>455</v>
      </c>
      <c r="P58" s="6" t="s">
        <v>22</v>
      </c>
      <c r="Q58" s="6">
        <v>100</v>
      </c>
      <c r="R58" s="6">
        <v>0</v>
      </c>
      <c r="S58" s="7" t="s">
        <v>26</v>
      </c>
      <c r="T58" s="4">
        <v>6</v>
      </c>
      <c r="U58" s="35">
        <f t="shared" si="15"/>
        <v>516.79</v>
      </c>
      <c r="V58" s="11">
        <f t="shared" si="1"/>
        <v>46.980909090909087</v>
      </c>
      <c r="W58" s="11">
        <f t="shared" si="2"/>
        <v>469.80909090909086</v>
      </c>
      <c r="X58" s="11"/>
      <c r="Y58" s="11">
        <f t="shared" si="3"/>
        <v>3100.74</v>
      </c>
      <c r="Z58" s="11"/>
      <c r="AA58" s="5">
        <f t="shared" si="14"/>
        <v>152763</v>
      </c>
      <c r="AB58" s="5">
        <v>43650</v>
      </c>
      <c r="AC58" s="5">
        <v>109113</v>
      </c>
      <c r="AD58" s="5"/>
      <c r="AE58" s="10">
        <f t="shared" ref="AE58:AE76" si="17">AA58/T58</f>
        <v>25460.5</v>
      </c>
      <c r="AF58" s="41">
        <f t="shared" si="5"/>
        <v>25461</v>
      </c>
      <c r="AG58" s="3">
        <v>44593</v>
      </c>
      <c r="AH58" s="3">
        <v>44713</v>
      </c>
      <c r="AI58" s="3"/>
      <c r="AJ58" s="42" t="s">
        <v>1169</v>
      </c>
    </row>
    <row r="59" spans="1:36" ht="75" customHeight="1" x14ac:dyDescent="0.25">
      <c r="A59" s="8" t="s">
        <v>232</v>
      </c>
      <c r="B59" s="3">
        <v>44540</v>
      </c>
      <c r="C59" s="6">
        <v>1416</v>
      </c>
      <c r="D59" s="8" t="s">
        <v>490</v>
      </c>
      <c r="E59" s="9" t="s">
        <v>491</v>
      </c>
      <c r="F59" s="3">
        <v>44572</v>
      </c>
      <c r="G59" s="8" t="s">
        <v>475</v>
      </c>
      <c r="H59" s="4" t="s">
        <v>443</v>
      </c>
      <c r="I59" s="4" t="s">
        <v>237</v>
      </c>
      <c r="J59" s="5">
        <v>8589600</v>
      </c>
      <c r="K59" s="35">
        <f t="shared" si="13"/>
        <v>8589600</v>
      </c>
      <c r="L59" s="35">
        <f>K59</f>
        <v>8589600</v>
      </c>
      <c r="M59" s="11">
        <f t="shared" si="0"/>
        <v>780872.72727272729</v>
      </c>
      <c r="N59" s="4" t="s">
        <v>487</v>
      </c>
      <c r="O59" s="4" t="s">
        <v>2142</v>
      </c>
      <c r="P59" s="6" t="s">
        <v>22</v>
      </c>
      <c r="Q59" s="6">
        <v>100</v>
      </c>
      <c r="R59" s="6">
        <v>0</v>
      </c>
      <c r="S59" s="7" t="s">
        <v>43</v>
      </c>
      <c r="T59" s="4">
        <v>100</v>
      </c>
      <c r="U59" s="35">
        <f t="shared" si="15"/>
        <v>11.93</v>
      </c>
      <c r="V59" s="11">
        <f t="shared" si="1"/>
        <v>1.0845454545454545</v>
      </c>
      <c r="W59" s="11">
        <f t="shared" si="2"/>
        <v>10.845454545454546</v>
      </c>
      <c r="X59" s="11"/>
      <c r="Y59" s="11">
        <f t="shared" si="3"/>
        <v>1193</v>
      </c>
      <c r="Z59" s="11"/>
      <c r="AA59" s="5">
        <f t="shared" si="14"/>
        <v>720000</v>
      </c>
      <c r="AB59" s="5">
        <v>720000</v>
      </c>
      <c r="AC59" s="5"/>
      <c r="AD59" s="5"/>
      <c r="AE59" s="10">
        <f t="shared" si="17"/>
        <v>7200</v>
      </c>
      <c r="AF59" s="41">
        <f t="shared" si="5"/>
        <v>7200</v>
      </c>
      <c r="AG59" s="3">
        <v>44593</v>
      </c>
      <c r="AH59" s="3"/>
      <c r="AI59" s="3"/>
      <c r="AJ59" s="4" t="s">
        <v>67</v>
      </c>
    </row>
    <row r="60" spans="1:36" ht="75" customHeight="1" x14ac:dyDescent="0.25">
      <c r="A60" s="8" t="s">
        <v>233</v>
      </c>
      <c r="B60" s="3">
        <v>44540</v>
      </c>
      <c r="C60" s="6">
        <v>1416</v>
      </c>
      <c r="D60" s="8" t="s">
        <v>473</v>
      </c>
      <c r="E60" s="9" t="s">
        <v>472</v>
      </c>
      <c r="F60" s="3">
        <v>44571</v>
      </c>
      <c r="G60" s="8" t="s">
        <v>439</v>
      </c>
      <c r="H60" s="4" t="s">
        <v>74</v>
      </c>
      <c r="I60" s="4" t="s">
        <v>238</v>
      </c>
      <c r="J60" s="5">
        <v>41039552.159999996</v>
      </c>
      <c r="K60" s="35">
        <f>J60</f>
        <v>41039552.159999996</v>
      </c>
      <c r="L60" s="35">
        <v>82079104.319999993</v>
      </c>
      <c r="M60" s="11">
        <f t="shared" si="0"/>
        <v>3730868.3781818179</v>
      </c>
      <c r="N60" s="4" t="s">
        <v>440</v>
      </c>
      <c r="O60" s="4" t="s">
        <v>441</v>
      </c>
      <c r="P60" s="6" t="s">
        <v>22</v>
      </c>
      <c r="Q60" s="12">
        <v>100</v>
      </c>
      <c r="R60" s="6">
        <v>0</v>
      </c>
      <c r="S60" s="7" t="s">
        <v>34</v>
      </c>
      <c r="T60" s="4">
        <v>60</v>
      </c>
      <c r="U60" s="35">
        <f t="shared" si="15"/>
        <v>83.759999999999991</v>
      </c>
      <c r="V60" s="11">
        <f t="shared" si="1"/>
        <v>7.6145454545454534</v>
      </c>
      <c r="W60" s="11">
        <f t="shared" si="2"/>
        <v>76.145454545454541</v>
      </c>
      <c r="X60" s="11"/>
      <c r="Y60" s="11">
        <f t="shared" si="3"/>
        <v>5025.5999999999995</v>
      </c>
      <c r="Z60" s="11"/>
      <c r="AA60" s="5">
        <f t="shared" si="14"/>
        <v>489966</v>
      </c>
      <c r="AB60" s="5">
        <v>244983</v>
      </c>
      <c r="AC60" s="5">
        <v>244983</v>
      </c>
      <c r="AD60" s="5"/>
      <c r="AE60" s="10">
        <f t="shared" si="17"/>
        <v>8166.1</v>
      </c>
      <c r="AF60" s="41">
        <f t="shared" si="5"/>
        <v>8167</v>
      </c>
      <c r="AG60" s="3">
        <v>44713</v>
      </c>
      <c r="AH60" s="3">
        <v>45078</v>
      </c>
      <c r="AI60" s="3"/>
      <c r="AJ60" s="36" t="s">
        <v>2995</v>
      </c>
    </row>
    <row r="61" spans="1:36" ht="75" customHeight="1" x14ac:dyDescent="0.25">
      <c r="A61" s="8" t="s">
        <v>234</v>
      </c>
      <c r="B61" s="3">
        <v>44540</v>
      </c>
      <c r="C61" s="6">
        <v>1416</v>
      </c>
      <c r="D61" s="8" t="s">
        <v>567</v>
      </c>
      <c r="E61" s="9" t="s">
        <v>566</v>
      </c>
      <c r="F61" s="3">
        <v>44573</v>
      </c>
      <c r="G61" s="8" t="s">
        <v>568</v>
      </c>
      <c r="H61" s="4" t="s">
        <v>74</v>
      </c>
      <c r="I61" s="4" t="s">
        <v>239</v>
      </c>
      <c r="J61" s="5">
        <v>164928688.96000001</v>
      </c>
      <c r="K61" s="35">
        <f t="shared" si="13"/>
        <v>164928688.96000001</v>
      </c>
      <c r="L61" s="35">
        <v>329857377.92000002</v>
      </c>
      <c r="M61" s="11">
        <f t="shared" si="0"/>
        <v>14993517.17818182</v>
      </c>
      <c r="N61" s="4" t="s">
        <v>440</v>
      </c>
      <c r="O61" s="4" t="s">
        <v>2143</v>
      </c>
      <c r="P61" s="6" t="s">
        <v>22</v>
      </c>
      <c r="Q61" s="12">
        <v>100</v>
      </c>
      <c r="R61" s="6">
        <v>0</v>
      </c>
      <c r="S61" s="7" t="s">
        <v>34</v>
      </c>
      <c r="T61" s="4">
        <v>60</v>
      </c>
      <c r="U61" s="35">
        <f t="shared" si="15"/>
        <v>55.84</v>
      </c>
      <c r="V61" s="11">
        <f t="shared" si="1"/>
        <v>5.0763636363636371</v>
      </c>
      <c r="W61" s="11">
        <f t="shared" si="2"/>
        <v>50.763636363636365</v>
      </c>
      <c r="X61" s="11"/>
      <c r="Y61" s="11">
        <f t="shared" si="3"/>
        <v>3350.4</v>
      </c>
      <c r="Z61" s="11"/>
      <c r="AA61" s="5">
        <f t="shared" si="14"/>
        <v>2953594</v>
      </c>
      <c r="AB61" s="5">
        <v>1140000</v>
      </c>
      <c r="AC61" s="5">
        <v>336797</v>
      </c>
      <c r="AD61" s="5">
        <f>1140000+336797</f>
        <v>1476797</v>
      </c>
      <c r="AE61" s="10">
        <f t="shared" si="17"/>
        <v>49226.566666666666</v>
      </c>
      <c r="AF61" s="41">
        <f t="shared" si="5"/>
        <v>49227</v>
      </c>
      <c r="AG61" s="3">
        <v>44621</v>
      </c>
      <c r="AH61" s="3">
        <v>44713</v>
      </c>
      <c r="AI61" s="3" t="s">
        <v>227</v>
      </c>
      <c r="AJ61" s="36" t="s">
        <v>2995</v>
      </c>
    </row>
    <row r="62" spans="1:36" ht="75" x14ac:dyDescent="0.25">
      <c r="A62" s="8" t="s">
        <v>235</v>
      </c>
      <c r="B62" s="3">
        <v>44540</v>
      </c>
      <c r="C62" s="6">
        <v>1416</v>
      </c>
      <c r="D62" s="8" t="s">
        <v>645</v>
      </c>
      <c r="E62" s="9" t="s">
        <v>543</v>
      </c>
      <c r="F62" s="3">
        <v>44580</v>
      </c>
      <c r="G62" s="8" t="s">
        <v>544</v>
      </c>
      <c r="H62" s="4" t="s">
        <v>103</v>
      </c>
      <c r="I62" s="4" t="s">
        <v>240</v>
      </c>
      <c r="J62" s="5">
        <v>912443355</v>
      </c>
      <c r="K62" s="35">
        <f t="shared" si="13"/>
        <v>912443355</v>
      </c>
      <c r="L62" s="35">
        <f t="shared" ref="L62:L93" si="18">K62</f>
        <v>912443355</v>
      </c>
      <c r="M62" s="11">
        <f t="shared" si="0"/>
        <v>82949395.909090906</v>
      </c>
      <c r="N62" s="4" t="s">
        <v>545</v>
      </c>
      <c r="O62" s="4" t="s">
        <v>2144</v>
      </c>
      <c r="P62" s="6" t="s">
        <v>22</v>
      </c>
      <c r="Q62" s="6">
        <v>100</v>
      </c>
      <c r="R62" s="6">
        <v>0</v>
      </c>
      <c r="S62" s="7" t="s">
        <v>26</v>
      </c>
      <c r="T62" s="4">
        <v>50</v>
      </c>
      <c r="U62" s="35">
        <f t="shared" si="15"/>
        <v>647.12294680851062</v>
      </c>
      <c r="V62" s="11">
        <f t="shared" si="1"/>
        <v>58.829358800773697</v>
      </c>
      <c r="W62" s="11">
        <f t="shared" si="2"/>
        <v>588.29358800773696</v>
      </c>
      <c r="X62" s="11"/>
      <c r="Y62" s="11">
        <f t="shared" si="3"/>
        <v>32356.14734042553</v>
      </c>
      <c r="Z62" s="11"/>
      <c r="AA62" s="5">
        <f t="shared" si="14"/>
        <v>1410000</v>
      </c>
      <c r="AB62" s="5">
        <v>705000</v>
      </c>
      <c r="AC62" s="5">
        <v>705000</v>
      </c>
      <c r="AD62" s="5"/>
      <c r="AE62" s="10">
        <f t="shared" si="17"/>
        <v>28200</v>
      </c>
      <c r="AF62" s="41">
        <f t="shared" si="5"/>
        <v>28200</v>
      </c>
      <c r="AG62" s="3">
        <v>44652</v>
      </c>
      <c r="AH62" s="3">
        <v>44743</v>
      </c>
      <c r="AI62" s="3"/>
      <c r="AJ62" s="4" t="s">
        <v>1169</v>
      </c>
    </row>
    <row r="63" spans="1:36" ht="154.5" customHeight="1" x14ac:dyDescent="0.25">
      <c r="A63" s="8" t="s">
        <v>236</v>
      </c>
      <c r="B63" s="3">
        <v>44540</v>
      </c>
      <c r="C63" s="6">
        <v>1416</v>
      </c>
      <c r="D63" s="8" t="s">
        <v>602</v>
      </c>
      <c r="E63" s="9" t="s">
        <v>489</v>
      </c>
      <c r="F63" s="3">
        <v>44575</v>
      </c>
      <c r="G63" s="8" t="s">
        <v>477</v>
      </c>
      <c r="H63" s="4" t="s">
        <v>476</v>
      </c>
      <c r="I63" s="4" t="s">
        <v>241</v>
      </c>
      <c r="J63" s="5">
        <v>70417275.180000007</v>
      </c>
      <c r="K63" s="35">
        <f t="shared" ref="K63:K81" si="19">J63</f>
        <v>70417275.180000007</v>
      </c>
      <c r="L63" s="35">
        <f t="shared" si="18"/>
        <v>70417275.180000007</v>
      </c>
      <c r="M63" s="11">
        <f t="shared" si="0"/>
        <v>6401570.4709090916</v>
      </c>
      <c r="N63" s="47" t="s">
        <v>482</v>
      </c>
      <c r="O63" s="4" t="s">
        <v>2145</v>
      </c>
      <c r="P63" s="6" t="s">
        <v>22</v>
      </c>
      <c r="Q63" s="12">
        <v>100</v>
      </c>
      <c r="R63" s="6">
        <v>0</v>
      </c>
      <c r="S63" s="7" t="s">
        <v>34</v>
      </c>
      <c r="T63" s="4">
        <v>50</v>
      </c>
      <c r="U63" s="35">
        <f t="shared" si="15"/>
        <v>22.290000000000003</v>
      </c>
      <c r="V63" s="11">
        <f t="shared" si="1"/>
        <v>2.0263636363636368</v>
      </c>
      <c r="W63" s="11">
        <f t="shared" si="2"/>
        <v>20.263636363636365</v>
      </c>
      <c r="X63" s="11"/>
      <c r="Y63" s="11">
        <f t="shared" si="3"/>
        <v>1114.5000000000002</v>
      </c>
      <c r="Z63" s="11"/>
      <c r="AA63" s="5">
        <f t="shared" si="14"/>
        <v>3159142</v>
      </c>
      <c r="AB63" s="5">
        <v>2106094</v>
      </c>
      <c r="AC63" s="5">
        <v>1053048</v>
      </c>
      <c r="AD63" s="5"/>
      <c r="AE63" s="10">
        <f t="shared" si="17"/>
        <v>63182.84</v>
      </c>
      <c r="AF63" s="41">
        <f t="shared" si="5"/>
        <v>63183</v>
      </c>
      <c r="AG63" s="3">
        <v>44652</v>
      </c>
      <c r="AH63" s="3">
        <v>44743</v>
      </c>
      <c r="AI63" s="3"/>
      <c r="AJ63" s="42" t="s">
        <v>2994</v>
      </c>
    </row>
    <row r="64" spans="1:36" ht="52.5" customHeight="1" x14ac:dyDescent="0.25">
      <c r="A64" s="8" t="s">
        <v>243</v>
      </c>
      <c r="B64" s="3">
        <v>44544</v>
      </c>
      <c r="C64" s="6">
        <v>1416</v>
      </c>
      <c r="D64" s="8" t="s">
        <v>762</v>
      </c>
      <c r="E64" s="9" t="s">
        <v>761</v>
      </c>
      <c r="F64" s="3">
        <v>44586</v>
      </c>
      <c r="G64" s="8" t="s">
        <v>763</v>
      </c>
      <c r="H64" s="4" t="s">
        <v>764</v>
      </c>
      <c r="I64" s="4" t="s">
        <v>242</v>
      </c>
      <c r="J64" s="5">
        <v>518424521.23000002</v>
      </c>
      <c r="K64" s="35">
        <f t="shared" si="19"/>
        <v>518424521.23000002</v>
      </c>
      <c r="L64" s="35">
        <f t="shared" si="18"/>
        <v>518424521.23000002</v>
      </c>
      <c r="M64" s="11">
        <f t="shared" si="0"/>
        <v>47129501.93</v>
      </c>
      <c r="N64" s="4" t="s">
        <v>765</v>
      </c>
      <c r="O64" s="4" t="s">
        <v>2146</v>
      </c>
      <c r="P64" s="6" t="s">
        <v>555</v>
      </c>
      <c r="Q64" s="6">
        <v>0</v>
      </c>
      <c r="R64" s="6">
        <v>100</v>
      </c>
      <c r="S64" s="7" t="s">
        <v>26</v>
      </c>
      <c r="T64" s="4">
        <v>0.7</v>
      </c>
      <c r="U64" s="35">
        <f t="shared" si="15"/>
        <v>263842.7</v>
      </c>
      <c r="V64" s="11">
        <f t="shared" si="1"/>
        <v>23985.7</v>
      </c>
      <c r="W64" s="11">
        <f t="shared" si="2"/>
        <v>239857</v>
      </c>
      <c r="X64" s="11"/>
      <c r="Y64" s="11">
        <f t="shared" si="3"/>
        <v>184689.88999999998</v>
      </c>
      <c r="Z64" s="11"/>
      <c r="AA64" s="5">
        <f t="shared" si="14"/>
        <v>1964.9</v>
      </c>
      <c r="AB64" s="5">
        <v>1964.9</v>
      </c>
      <c r="AC64" s="5"/>
      <c r="AD64" s="5"/>
      <c r="AE64" s="10">
        <f t="shared" si="17"/>
        <v>2807.0000000000005</v>
      </c>
      <c r="AF64" s="41">
        <f t="shared" si="5"/>
        <v>2807</v>
      </c>
      <c r="AG64" s="3">
        <v>44621</v>
      </c>
      <c r="AH64" s="3"/>
      <c r="AI64" s="3"/>
      <c r="AJ64" s="4" t="s">
        <v>1169</v>
      </c>
    </row>
    <row r="65" spans="1:36" ht="78.75" customHeight="1" x14ac:dyDescent="0.25">
      <c r="A65" s="8" t="s">
        <v>244</v>
      </c>
      <c r="B65" s="3">
        <v>44546</v>
      </c>
      <c r="C65" s="6">
        <v>1416</v>
      </c>
      <c r="D65" s="8" t="s">
        <v>492</v>
      </c>
      <c r="E65" s="9" t="s">
        <v>493</v>
      </c>
      <c r="F65" s="3">
        <v>44573</v>
      </c>
      <c r="G65" s="8" t="s">
        <v>494</v>
      </c>
      <c r="H65" s="4" t="s">
        <v>77</v>
      </c>
      <c r="I65" s="4" t="s">
        <v>260</v>
      </c>
      <c r="J65" s="5">
        <v>87156980.819999993</v>
      </c>
      <c r="K65" s="35">
        <f t="shared" si="19"/>
        <v>87156980.819999993</v>
      </c>
      <c r="L65" s="35">
        <f t="shared" si="18"/>
        <v>87156980.819999993</v>
      </c>
      <c r="M65" s="11">
        <f t="shared" si="0"/>
        <v>7923361.8927272717</v>
      </c>
      <c r="N65" s="4" t="s">
        <v>495</v>
      </c>
      <c r="O65" s="4" t="s">
        <v>2147</v>
      </c>
      <c r="P65" s="6" t="s">
        <v>36</v>
      </c>
      <c r="Q65" s="12">
        <v>0</v>
      </c>
      <c r="R65" s="6">
        <v>100</v>
      </c>
      <c r="S65" s="7" t="s">
        <v>26</v>
      </c>
      <c r="T65" s="4">
        <v>11.7</v>
      </c>
      <c r="U65" s="35">
        <f t="shared" si="15"/>
        <v>7941.6999999999989</v>
      </c>
      <c r="V65" s="11">
        <f t="shared" si="1"/>
        <v>721.97272727272718</v>
      </c>
      <c r="W65" s="11">
        <f t="shared" si="2"/>
        <v>7219.7272727272721</v>
      </c>
      <c r="X65" s="11"/>
      <c r="Y65" s="11">
        <f t="shared" ref="Y65:Y127" si="20">U65*T65</f>
        <v>92917.889999999985</v>
      </c>
      <c r="Z65" s="11"/>
      <c r="AA65" s="5">
        <f t="shared" si="14"/>
        <v>10974.6</v>
      </c>
      <c r="AB65" s="5">
        <v>10974.6</v>
      </c>
      <c r="AC65" s="5"/>
      <c r="AD65" s="5"/>
      <c r="AE65" s="10">
        <f t="shared" si="17"/>
        <v>938.00000000000011</v>
      </c>
      <c r="AF65" s="41">
        <f t="shared" ref="AF65:AF127" si="21">_xlfn.CEILING.MATH(AE65)</f>
        <v>938</v>
      </c>
      <c r="AG65" s="3">
        <v>44621</v>
      </c>
      <c r="AH65" s="3"/>
      <c r="AI65" s="3"/>
      <c r="AJ65" s="4" t="s">
        <v>1169</v>
      </c>
    </row>
    <row r="66" spans="1:36" ht="47.25" customHeight="1" x14ac:dyDescent="0.25">
      <c r="A66" s="8" t="s">
        <v>245</v>
      </c>
      <c r="B66" s="3">
        <v>44546</v>
      </c>
      <c r="C66" s="6">
        <v>1416</v>
      </c>
      <c r="D66" s="8" t="s">
        <v>767</v>
      </c>
      <c r="E66" s="9" t="s">
        <v>766</v>
      </c>
      <c r="F66" s="3">
        <v>44586</v>
      </c>
      <c r="G66" s="8" t="s">
        <v>768</v>
      </c>
      <c r="H66" s="4" t="s">
        <v>764</v>
      </c>
      <c r="I66" s="4" t="s">
        <v>261</v>
      </c>
      <c r="J66" s="5">
        <v>140047705.16</v>
      </c>
      <c r="K66" s="35">
        <f t="shared" si="19"/>
        <v>140047705.16</v>
      </c>
      <c r="L66" s="35">
        <f t="shared" si="18"/>
        <v>140047705.16</v>
      </c>
      <c r="M66" s="11">
        <f t="shared" si="0"/>
        <v>12731609.559999999</v>
      </c>
      <c r="N66" s="4" t="s">
        <v>765</v>
      </c>
      <c r="O66" s="4" t="s">
        <v>2148</v>
      </c>
      <c r="P66" s="6" t="s">
        <v>555</v>
      </c>
      <c r="Q66" s="6">
        <v>0</v>
      </c>
      <c r="R66" s="6">
        <v>100</v>
      </c>
      <c r="S66" s="7" t="s">
        <v>26</v>
      </c>
      <c r="T66" s="4">
        <v>1</v>
      </c>
      <c r="U66" s="35">
        <f t="shared" si="15"/>
        <v>52768.54</v>
      </c>
      <c r="V66" s="11">
        <f t="shared" si="1"/>
        <v>4797.1400000000003</v>
      </c>
      <c r="W66" s="11">
        <f t="shared" si="2"/>
        <v>47971.4</v>
      </c>
      <c r="X66" s="11"/>
      <c r="Y66" s="11">
        <f t="shared" si="20"/>
        <v>52768.54</v>
      </c>
      <c r="Z66" s="11"/>
      <c r="AA66" s="5">
        <f t="shared" si="14"/>
        <v>2654</v>
      </c>
      <c r="AB66" s="5">
        <v>572</v>
      </c>
      <c r="AC66" s="5">
        <v>2082</v>
      </c>
      <c r="AD66" s="5"/>
      <c r="AE66" s="10">
        <f t="shared" si="17"/>
        <v>2654</v>
      </c>
      <c r="AF66" s="41">
        <f t="shared" si="21"/>
        <v>2654</v>
      </c>
      <c r="AG66" s="3">
        <v>44621</v>
      </c>
      <c r="AH66" s="3">
        <v>44682</v>
      </c>
      <c r="AI66" s="3"/>
      <c r="AJ66" s="4" t="s">
        <v>1169</v>
      </c>
    </row>
    <row r="67" spans="1:36" ht="47.25" customHeight="1" x14ac:dyDescent="0.25">
      <c r="A67" s="8" t="s">
        <v>246</v>
      </c>
      <c r="B67" s="3">
        <v>44544</v>
      </c>
      <c r="C67" s="6">
        <v>1416</v>
      </c>
      <c r="D67" s="8" t="s">
        <v>770</v>
      </c>
      <c r="E67" s="9" t="s">
        <v>769</v>
      </c>
      <c r="F67" s="3">
        <v>44586</v>
      </c>
      <c r="G67" s="8" t="s">
        <v>771</v>
      </c>
      <c r="H67" s="4" t="s">
        <v>764</v>
      </c>
      <c r="I67" s="4" t="s">
        <v>10</v>
      </c>
      <c r="J67" s="5">
        <v>705515379.79999995</v>
      </c>
      <c r="K67" s="35">
        <f t="shared" si="19"/>
        <v>705515379.79999995</v>
      </c>
      <c r="L67" s="35">
        <f t="shared" si="18"/>
        <v>705515379.79999995</v>
      </c>
      <c r="M67" s="11">
        <f t="shared" si="0"/>
        <v>64137761.799999997</v>
      </c>
      <c r="N67" s="4" t="s">
        <v>765</v>
      </c>
      <c r="O67" s="4" t="s">
        <v>2149</v>
      </c>
      <c r="P67" s="6" t="s">
        <v>555</v>
      </c>
      <c r="Q67" s="6">
        <v>0</v>
      </c>
      <c r="R67" s="6">
        <v>100</v>
      </c>
      <c r="S67" s="7" t="s">
        <v>26</v>
      </c>
      <c r="T67" s="4">
        <v>0.4</v>
      </c>
      <c r="U67" s="35">
        <f t="shared" si="15"/>
        <v>263842.69999999995</v>
      </c>
      <c r="V67" s="11">
        <f t="shared" si="1"/>
        <v>23985.699999999997</v>
      </c>
      <c r="W67" s="11">
        <f t="shared" si="2"/>
        <v>239856.99999999994</v>
      </c>
      <c r="X67" s="11"/>
      <c r="Y67" s="11">
        <f t="shared" si="20"/>
        <v>105537.07999999999</v>
      </c>
      <c r="Z67" s="11"/>
      <c r="AA67" s="5">
        <f t="shared" si="14"/>
        <v>2674</v>
      </c>
      <c r="AB67" s="5">
        <v>1933.6</v>
      </c>
      <c r="AC67" s="5">
        <v>740.4</v>
      </c>
      <c r="AD67" s="5"/>
      <c r="AE67" s="10">
        <f t="shared" si="17"/>
        <v>6685</v>
      </c>
      <c r="AF67" s="41">
        <f t="shared" si="21"/>
        <v>6685</v>
      </c>
      <c r="AG67" s="3">
        <v>44621</v>
      </c>
      <c r="AH67" s="3">
        <v>44682</v>
      </c>
      <c r="AI67" s="3"/>
      <c r="AJ67" s="4" t="s">
        <v>1169</v>
      </c>
    </row>
    <row r="68" spans="1:36" ht="94.5" customHeight="1" x14ac:dyDescent="0.25">
      <c r="A68" s="8" t="s">
        <v>247</v>
      </c>
      <c r="B68" s="3">
        <v>44544</v>
      </c>
      <c r="C68" s="6">
        <v>1416</v>
      </c>
      <c r="D68" s="8" t="s">
        <v>882</v>
      </c>
      <c r="E68" s="9" t="s">
        <v>883</v>
      </c>
      <c r="F68" s="3">
        <v>44593</v>
      </c>
      <c r="G68" s="8" t="s">
        <v>884</v>
      </c>
      <c r="H68" s="4" t="s">
        <v>77</v>
      </c>
      <c r="I68" s="4" t="s">
        <v>262</v>
      </c>
      <c r="J68" s="5">
        <v>459886284</v>
      </c>
      <c r="K68" s="35">
        <f t="shared" si="19"/>
        <v>459886284</v>
      </c>
      <c r="L68" s="35">
        <f t="shared" si="18"/>
        <v>459886284</v>
      </c>
      <c r="M68" s="11">
        <f t="shared" ref="M68:M131" si="22">(K68*10)/110</f>
        <v>41807844</v>
      </c>
      <c r="N68" s="4" t="s">
        <v>885</v>
      </c>
      <c r="O68" s="4" t="s">
        <v>2150</v>
      </c>
      <c r="P68" s="6" t="s">
        <v>22</v>
      </c>
      <c r="Q68" s="6">
        <v>100</v>
      </c>
      <c r="R68" s="6">
        <v>0</v>
      </c>
      <c r="S68" s="7" t="s">
        <v>51</v>
      </c>
      <c r="T68" s="4">
        <v>4.8</v>
      </c>
      <c r="U68" s="35">
        <f t="shared" si="15"/>
        <v>13399.95</v>
      </c>
      <c r="V68" s="11">
        <f t="shared" ref="V68:V131" si="23">(U68*10)/110</f>
        <v>1218.1772727272728</v>
      </c>
      <c r="W68" s="11">
        <f t="shared" ref="W68:W131" si="24">U68-V68</f>
        <v>12181.772727272728</v>
      </c>
      <c r="X68" s="11"/>
      <c r="Y68" s="11">
        <f t="shared" si="20"/>
        <v>64319.76</v>
      </c>
      <c r="Z68" s="11"/>
      <c r="AA68" s="5">
        <f t="shared" si="14"/>
        <v>34320</v>
      </c>
      <c r="AB68" s="5">
        <v>34320</v>
      </c>
      <c r="AC68" s="5"/>
      <c r="AD68" s="5"/>
      <c r="AE68" s="10">
        <f t="shared" si="17"/>
        <v>7150</v>
      </c>
      <c r="AF68" s="41">
        <f t="shared" si="21"/>
        <v>7150</v>
      </c>
      <c r="AG68" s="3">
        <v>44621</v>
      </c>
      <c r="AH68" s="3"/>
      <c r="AI68" s="3"/>
      <c r="AJ68" s="4" t="s">
        <v>1169</v>
      </c>
    </row>
    <row r="69" spans="1:36" ht="47.25" customHeight="1" x14ac:dyDescent="0.25">
      <c r="A69" s="8" t="s">
        <v>248</v>
      </c>
      <c r="B69" s="3">
        <v>44544</v>
      </c>
      <c r="C69" s="6">
        <v>1416</v>
      </c>
      <c r="D69" s="8" t="s">
        <v>773</v>
      </c>
      <c r="E69" s="9" t="s">
        <v>772</v>
      </c>
      <c r="F69" s="3">
        <v>44586</v>
      </c>
      <c r="G69" s="8" t="s">
        <v>774</v>
      </c>
      <c r="H69" s="4" t="s">
        <v>764</v>
      </c>
      <c r="I69" s="4" t="s">
        <v>263</v>
      </c>
      <c r="J69" s="5">
        <v>159888742.86000001</v>
      </c>
      <c r="K69" s="35">
        <f t="shared" si="19"/>
        <v>159888742.86000001</v>
      </c>
      <c r="L69" s="35">
        <f t="shared" si="18"/>
        <v>159888742.86000001</v>
      </c>
      <c r="M69" s="11">
        <f t="shared" si="22"/>
        <v>14535340.260000002</v>
      </c>
      <c r="N69" s="4" t="s">
        <v>765</v>
      </c>
      <c r="O69" s="4" t="s">
        <v>2151</v>
      </c>
      <c r="P69" s="6" t="s">
        <v>555</v>
      </c>
      <c r="Q69" s="6">
        <v>0</v>
      </c>
      <c r="R69" s="6">
        <v>100</v>
      </c>
      <c r="S69" s="7" t="s">
        <v>26</v>
      </c>
      <c r="T69" s="4">
        <v>1</v>
      </c>
      <c r="U69" s="35">
        <f t="shared" si="15"/>
        <v>263842.81</v>
      </c>
      <c r="V69" s="11">
        <f t="shared" si="23"/>
        <v>23985.71</v>
      </c>
      <c r="W69" s="11">
        <f t="shared" si="24"/>
        <v>239857.1</v>
      </c>
      <c r="X69" s="11"/>
      <c r="Y69" s="11">
        <f t="shared" si="20"/>
        <v>263842.81</v>
      </c>
      <c r="Z69" s="11"/>
      <c r="AA69" s="5">
        <f t="shared" si="14"/>
        <v>606</v>
      </c>
      <c r="AB69" s="5">
        <v>606</v>
      </c>
      <c r="AC69" s="5"/>
      <c r="AD69" s="5"/>
      <c r="AE69" s="10">
        <f t="shared" si="17"/>
        <v>606</v>
      </c>
      <c r="AF69" s="41">
        <f t="shared" si="21"/>
        <v>606</v>
      </c>
      <c r="AG69" s="3">
        <v>44621</v>
      </c>
      <c r="AH69" s="3"/>
      <c r="AI69" s="3"/>
      <c r="AJ69" s="4" t="s">
        <v>1169</v>
      </c>
    </row>
    <row r="70" spans="1:36" ht="75" customHeight="1" x14ac:dyDescent="0.25">
      <c r="A70" s="8" t="s">
        <v>249</v>
      </c>
      <c r="B70" s="3">
        <v>44546</v>
      </c>
      <c r="C70" s="6">
        <v>1416</v>
      </c>
      <c r="D70" s="8" t="s">
        <v>603</v>
      </c>
      <c r="E70" s="9" t="s">
        <v>514</v>
      </c>
      <c r="F70" s="3">
        <v>44579</v>
      </c>
      <c r="G70" s="8" t="s">
        <v>515</v>
      </c>
      <c r="H70" s="4" t="s">
        <v>476</v>
      </c>
      <c r="I70" s="4" t="s">
        <v>264</v>
      </c>
      <c r="J70" s="5">
        <v>55862762.219999999</v>
      </c>
      <c r="K70" s="35">
        <f t="shared" si="19"/>
        <v>55862762.219999999</v>
      </c>
      <c r="L70" s="35">
        <f t="shared" si="18"/>
        <v>55862762.219999999</v>
      </c>
      <c r="M70" s="11">
        <f t="shared" si="22"/>
        <v>5078432.9290909097</v>
      </c>
      <c r="N70" s="4" t="s">
        <v>482</v>
      </c>
      <c r="O70" s="4" t="s">
        <v>2152</v>
      </c>
      <c r="P70" s="6" t="s">
        <v>22</v>
      </c>
      <c r="Q70" s="6">
        <v>100</v>
      </c>
      <c r="R70" s="6">
        <v>0</v>
      </c>
      <c r="S70" s="7" t="s">
        <v>43</v>
      </c>
      <c r="T70" s="4">
        <v>50</v>
      </c>
      <c r="U70" s="35">
        <f t="shared" si="15"/>
        <v>15.78</v>
      </c>
      <c r="V70" s="11">
        <f t="shared" si="23"/>
        <v>1.4345454545454543</v>
      </c>
      <c r="W70" s="11">
        <f t="shared" si="24"/>
        <v>14.345454545454546</v>
      </c>
      <c r="X70" s="11"/>
      <c r="Y70" s="11">
        <f t="shared" si="20"/>
        <v>789</v>
      </c>
      <c r="Z70" s="11"/>
      <c r="AA70" s="5">
        <f t="shared" si="14"/>
        <v>3540099</v>
      </c>
      <c r="AB70" s="5">
        <v>2360066</v>
      </c>
      <c r="AC70" s="5">
        <v>1180033</v>
      </c>
      <c r="AD70" s="5"/>
      <c r="AE70" s="10">
        <f t="shared" si="17"/>
        <v>70801.98</v>
      </c>
      <c r="AF70" s="41">
        <f t="shared" si="21"/>
        <v>70802</v>
      </c>
      <c r="AG70" s="3">
        <v>44652</v>
      </c>
      <c r="AH70" s="3">
        <v>44743</v>
      </c>
      <c r="AI70" s="3"/>
      <c r="AJ70" s="4" t="s">
        <v>2994</v>
      </c>
    </row>
    <row r="71" spans="1:36" ht="63" customHeight="1" x14ac:dyDescent="0.25">
      <c r="A71" s="8" t="s">
        <v>250</v>
      </c>
      <c r="B71" s="3">
        <v>44544</v>
      </c>
      <c r="C71" s="6">
        <v>1416</v>
      </c>
      <c r="D71" s="8" t="s">
        <v>781</v>
      </c>
      <c r="E71" s="9" t="s">
        <v>658</v>
      </c>
      <c r="F71" s="3">
        <v>44585</v>
      </c>
      <c r="G71" s="8" t="s">
        <v>659</v>
      </c>
      <c r="H71" s="4" t="s">
        <v>73</v>
      </c>
      <c r="I71" s="4" t="s">
        <v>265</v>
      </c>
      <c r="J71" s="5">
        <v>406236438</v>
      </c>
      <c r="K71" s="35">
        <f t="shared" si="19"/>
        <v>406236438</v>
      </c>
      <c r="L71" s="35">
        <f t="shared" si="18"/>
        <v>406236438</v>
      </c>
      <c r="M71" s="11">
        <f t="shared" si="22"/>
        <v>36930585.272727273</v>
      </c>
      <c r="N71" s="4" t="s">
        <v>660</v>
      </c>
      <c r="O71" s="4" t="s">
        <v>2153</v>
      </c>
      <c r="P71" s="6" t="s">
        <v>22</v>
      </c>
      <c r="Q71" s="6">
        <v>100</v>
      </c>
      <c r="R71" s="6">
        <v>0</v>
      </c>
      <c r="S71" s="7" t="s">
        <v>26</v>
      </c>
      <c r="T71" s="4">
        <v>10</v>
      </c>
      <c r="U71" s="35">
        <f t="shared" si="15"/>
        <v>647.1</v>
      </c>
      <c r="V71" s="11">
        <f t="shared" si="23"/>
        <v>58.827272727272728</v>
      </c>
      <c r="W71" s="11">
        <f t="shared" si="24"/>
        <v>588.27272727272725</v>
      </c>
      <c r="X71" s="11"/>
      <c r="Y71" s="11">
        <f t="shared" si="20"/>
        <v>6471</v>
      </c>
      <c r="Z71" s="11"/>
      <c r="AA71" s="5">
        <f t="shared" si="14"/>
        <v>627780</v>
      </c>
      <c r="AB71" s="5">
        <v>627780</v>
      </c>
      <c r="AC71" s="5"/>
      <c r="AD71" s="5"/>
      <c r="AE71" s="10">
        <f t="shared" si="17"/>
        <v>62778</v>
      </c>
      <c r="AF71" s="41">
        <f t="shared" si="21"/>
        <v>62778</v>
      </c>
      <c r="AG71" s="3">
        <v>44652</v>
      </c>
      <c r="AH71" s="3"/>
      <c r="AI71" s="3"/>
      <c r="AJ71" s="4" t="s">
        <v>1169</v>
      </c>
    </row>
    <row r="72" spans="1:36" ht="63" customHeight="1" x14ac:dyDescent="0.25">
      <c r="A72" s="8" t="s">
        <v>251</v>
      </c>
      <c r="B72" s="3">
        <v>44544</v>
      </c>
      <c r="C72" s="6">
        <v>1416</v>
      </c>
      <c r="D72" s="8" t="s">
        <v>780</v>
      </c>
      <c r="E72" s="9" t="s">
        <v>775</v>
      </c>
      <c r="F72" s="3">
        <v>44586</v>
      </c>
      <c r="G72" s="8" t="s">
        <v>776</v>
      </c>
      <c r="H72" s="4" t="s">
        <v>74</v>
      </c>
      <c r="I72" s="4" t="s">
        <v>266</v>
      </c>
      <c r="J72" s="5">
        <v>969563290.40999997</v>
      </c>
      <c r="K72" s="35">
        <f t="shared" si="19"/>
        <v>969563290.40999997</v>
      </c>
      <c r="L72" s="35">
        <f t="shared" si="18"/>
        <v>969563290.40999997</v>
      </c>
      <c r="M72" s="11">
        <f t="shared" si="22"/>
        <v>88142117.310000002</v>
      </c>
      <c r="N72" s="4" t="s">
        <v>783</v>
      </c>
      <c r="O72" s="4" t="s">
        <v>2154</v>
      </c>
      <c r="P72" s="6" t="s">
        <v>782</v>
      </c>
      <c r="Q72" s="6">
        <v>0</v>
      </c>
      <c r="R72" s="6">
        <v>100</v>
      </c>
      <c r="S72" s="7" t="s">
        <v>26</v>
      </c>
      <c r="T72" s="4">
        <v>3</v>
      </c>
      <c r="U72" s="35">
        <f t="shared" si="15"/>
        <v>63582.09</v>
      </c>
      <c r="V72" s="11">
        <f t="shared" si="23"/>
        <v>5780.19</v>
      </c>
      <c r="W72" s="11">
        <f t="shared" si="24"/>
        <v>57801.899999999994</v>
      </c>
      <c r="X72" s="11"/>
      <c r="Y72" s="11">
        <f t="shared" si="20"/>
        <v>190746.27</v>
      </c>
      <c r="Z72" s="11"/>
      <c r="AA72" s="5">
        <f t="shared" si="14"/>
        <v>15249</v>
      </c>
      <c r="AB72" s="5">
        <v>11760</v>
      </c>
      <c r="AC72" s="5">
        <v>3489</v>
      </c>
      <c r="AD72" s="5"/>
      <c r="AE72" s="10">
        <f t="shared" si="17"/>
        <v>5083</v>
      </c>
      <c r="AF72" s="41">
        <f t="shared" si="21"/>
        <v>5083</v>
      </c>
      <c r="AG72" s="3">
        <v>44607</v>
      </c>
      <c r="AH72" s="3">
        <v>44743</v>
      </c>
      <c r="AI72" s="3"/>
      <c r="AJ72" s="4" t="s">
        <v>1169</v>
      </c>
    </row>
    <row r="73" spans="1:36" ht="63" customHeight="1" x14ac:dyDescent="0.25">
      <c r="A73" s="8" t="s">
        <v>252</v>
      </c>
      <c r="B73" s="3">
        <v>44544</v>
      </c>
      <c r="C73" s="6">
        <v>1416</v>
      </c>
      <c r="D73" s="8" t="s">
        <v>784</v>
      </c>
      <c r="E73" s="9" t="s">
        <v>785</v>
      </c>
      <c r="F73" s="3">
        <v>44586</v>
      </c>
      <c r="G73" s="8" t="s">
        <v>777</v>
      </c>
      <c r="H73" s="4" t="s">
        <v>74</v>
      </c>
      <c r="I73" s="4" t="s">
        <v>266</v>
      </c>
      <c r="J73" s="5">
        <v>762222094.91999996</v>
      </c>
      <c r="K73" s="35">
        <f t="shared" si="19"/>
        <v>762222094.91999996</v>
      </c>
      <c r="L73" s="35">
        <f t="shared" si="18"/>
        <v>762222094.91999996</v>
      </c>
      <c r="M73" s="11">
        <f t="shared" si="22"/>
        <v>69292917.719999999</v>
      </c>
      <c r="N73" s="4" t="s">
        <v>783</v>
      </c>
      <c r="O73" s="4" t="s">
        <v>2154</v>
      </c>
      <c r="P73" s="6" t="s">
        <v>782</v>
      </c>
      <c r="Q73" s="6">
        <v>0</v>
      </c>
      <c r="R73" s="6">
        <v>100</v>
      </c>
      <c r="S73" s="7" t="s">
        <v>26</v>
      </c>
      <c r="T73" s="4">
        <v>3</v>
      </c>
      <c r="U73" s="35">
        <f t="shared" si="15"/>
        <v>63582.09</v>
      </c>
      <c r="V73" s="11">
        <f t="shared" si="23"/>
        <v>5780.19</v>
      </c>
      <c r="W73" s="11">
        <f t="shared" si="24"/>
        <v>57801.899999999994</v>
      </c>
      <c r="X73" s="11"/>
      <c r="Y73" s="11">
        <f t="shared" si="20"/>
        <v>190746.27</v>
      </c>
      <c r="Z73" s="11"/>
      <c r="AA73" s="5">
        <f t="shared" si="14"/>
        <v>11988</v>
      </c>
      <c r="AB73" s="5">
        <v>9249</v>
      </c>
      <c r="AC73" s="5">
        <v>2739</v>
      </c>
      <c r="AD73" s="5"/>
      <c r="AE73" s="10">
        <f t="shared" si="17"/>
        <v>3996</v>
      </c>
      <c r="AF73" s="41">
        <f t="shared" si="21"/>
        <v>3996</v>
      </c>
      <c r="AG73" s="3">
        <v>44607</v>
      </c>
      <c r="AH73" s="3">
        <v>44743</v>
      </c>
      <c r="AI73" s="3"/>
      <c r="AJ73" s="4" t="s">
        <v>1169</v>
      </c>
    </row>
    <row r="74" spans="1:36" ht="63" customHeight="1" x14ac:dyDescent="0.25">
      <c r="A74" s="8" t="s">
        <v>253</v>
      </c>
      <c r="B74" s="3">
        <v>44544</v>
      </c>
      <c r="C74" s="6">
        <v>1416</v>
      </c>
      <c r="D74" s="8" t="s">
        <v>787</v>
      </c>
      <c r="E74" s="9" t="s">
        <v>786</v>
      </c>
      <c r="F74" s="3">
        <v>44586</v>
      </c>
      <c r="G74" s="8" t="s">
        <v>778</v>
      </c>
      <c r="H74" s="4" t="s">
        <v>74</v>
      </c>
      <c r="I74" s="4" t="s">
        <v>266</v>
      </c>
      <c r="J74" s="5">
        <v>830509259.58000004</v>
      </c>
      <c r="K74" s="35">
        <f t="shared" si="19"/>
        <v>830509259.58000004</v>
      </c>
      <c r="L74" s="35">
        <f t="shared" si="18"/>
        <v>830509259.58000004</v>
      </c>
      <c r="M74" s="11">
        <f t="shared" si="22"/>
        <v>75500841.780000001</v>
      </c>
      <c r="N74" s="4" t="s">
        <v>783</v>
      </c>
      <c r="O74" s="4" t="s">
        <v>2154</v>
      </c>
      <c r="P74" s="6" t="s">
        <v>782</v>
      </c>
      <c r="Q74" s="6">
        <v>0</v>
      </c>
      <c r="R74" s="6">
        <v>100</v>
      </c>
      <c r="S74" s="7" t="s">
        <v>26</v>
      </c>
      <c r="T74" s="4">
        <v>3</v>
      </c>
      <c r="U74" s="35">
        <f t="shared" si="15"/>
        <v>63582.090000000004</v>
      </c>
      <c r="V74" s="11">
        <f t="shared" si="23"/>
        <v>5780.1900000000005</v>
      </c>
      <c r="W74" s="11">
        <f t="shared" si="24"/>
        <v>57801.9</v>
      </c>
      <c r="X74" s="11"/>
      <c r="Y74" s="11">
        <f t="shared" si="20"/>
        <v>190746.27000000002</v>
      </c>
      <c r="Z74" s="11"/>
      <c r="AA74" s="5">
        <f t="shared" si="14"/>
        <v>13062</v>
      </c>
      <c r="AB74" s="5">
        <v>10077</v>
      </c>
      <c r="AC74" s="5">
        <v>2985</v>
      </c>
      <c r="AD74" s="5"/>
      <c r="AE74" s="10">
        <f t="shared" si="17"/>
        <v>4354</v>
      </c>
      <c r="AF74" s="41">
        <f t="shared" si="21"/>
        <v>4354</v>
      </c>
      <c r="AG74" s="3">
        <v>44607</v>
      </c>
      <c r="AH74" s="3">
        <v>44743</v>
      </c>
      <c r="AI74" s="3"/>
      <c r="AJ74" s="4" t="s">
        <v>1169</v>
      </c>
    </row>
    <row r="75" spans="1:36" ht="63" customHeight="1" x14ac:dyDescent="0.25">
      <c r="A75" s="8" t="s">
        <v>254</v>
      </c>
      <c r="B75" s="3">
        <v>44544</v>
      </c>
      <c r="C75" s="6">
        <v>1416</v>
      </c>
      <c r="D75" s="8" t="s">
        <v>789</v>
      </c>
      <c r="E75" s="9" t="s">
        <v>788</v>
      </c>
      <c r="F75" s="3">
        <v>44586</v>
      </c>
      <c r="G75" s="8" t="s">
        <v>779</v>
      </c>
      <c r="H75" s="4" t="s">
        <v>74</v>
      </c>
      <c r="I75" s="4" t="s">
        <v>267</v>
      </c>
      <c r="J75" s="5">
        <v>962505678.41999996</v>
      </c>
      <c r="K75" s="35">
        <f t="shared" si="19"/>
        <v>962505678.41999996</v>
      </c>
      <c r="L75" s="35">
        <f t="shared" si="18"/>
        <v>962505678.41999996</v>
      </c>
      <c r="M75" s="11">
        <f t="shared" si="22"/>
        <v>87500516.219999984</v>
      </c>
      <c r="N75" s="4" t="s">
        <v>783</v>
      </c>
      <c r="O75" s="4" t="s">
        <v>2154</v>
      </c>
      <c r="P75" s="6" t="s">
        <v>782</v>
      </c>
      <c r="Q75" s="6">
        <v>0</v>
      </c>
      <c r="R75" s="6">
        <v>100</v>
      </c>
      <c r="S75" s="7" t="s">
        <v>26</v>
      </c>
      <c r="T75" s="4">
        <v>3</v>
      </c>
      <c r="U75" s="35">
        <f t="shared" si="15"/>
        <v>63582.09</v>
      </c>
      <c r="V75" s="11">
        <f t="shared" si="23"/>
        <v>5780.19</v>
      </c>
      <c r="W75" s="11">
        <f t="shared" si="24"/>
        <v>57801.899999999994</v>
      </c>
      <c r="X75" s="11"/>
      <c r="Y75" s="11">
        <f t="shared" si="20"/>
        <v>190746.27</v>
      </c>
      <c r="Z75" s="11"/>
      <c r="AA75" s="5">
        <f t="shared" si="14"/>
        <v>15138</v>
      </c>
      <c r="AB75" s="5">
        <v>11691</v>
      </c>
      <c r="AC75" s="5">
        <v>3447</v>
      </c>
      <c r="AD75" s="5"/>
      <c r="AE75" s="10">
        <f t="shared" si="17"/>
        <v>5046</v>
      </c>
      <c r="AF75" s="41">
        <f t="shared" si="21"/>
        <v>5046</v>
      </c>
      <c r="AG75" s="3">
        <v>44910</v>
      </c>
      <c r="AH75" s="3">
        <v>44743</v>
      </c>
      <c r="AI75" s="3"/>
      <c r="AJ75" s="4" t="s">
        <v>1169</v>
      </c>
    </row>
    <row r="76" spans="1:36" ht="78.75" customHeight="1" x14ac:dyDescent="0.25">
      <c r="A76" s="8" t="s">
        <v>255</v>
      </c>
      <c r="B76" s="3">
        <v>44546</v>
      </c>
      <c r="C76" s="6">
        <v>1416</v>
      </c>
      <c r="D76" s="8" t="s">
        <v>496</v>
      </c>
      <c r="E76" s="9" t="s">
        <v>497</v>
      </c>
      <c r="F76" s="3">
        <v>44573</v>
      </c>
      <c r="G76" s="8" t="s">
        <v>498</v>
      </c>
      <c r="H76" s="4" t="s">
        <v>74</v>
      </c>
      <c r="I76" s="4" t="s">
        <v>268</v>
      </c>
      <c r="J76" s="5">
        <v>1900800</v>
      </c>
      <c r="K76" s="35">
        <f t="shared" si="19"/>
        <v>1900800</v>
      </c>
      <c r="L76" s="35">
        <f t="shared" si="18"/>
        <v>1900800</v>
      </c>
      <c r="M76" s="11">
        <f t="shared" si="22"/>
        <v>172800</v>
      </c>
      <c r="N76" s="4" t="s">
        <v>500</v>
      </c>
      <c r="O76" s="4" t="s">
        <v>2155</v>
      </c>
      <c r="P76" s="6" t="s">
        <v>499</v>
      </c>
      <c r="Q76" s="6">
        <v>0</v>
      </c>
      <c r="R76" s="6">
        <v>100</v>
      </c>
      <c r="S76" s="7" t="s">
        <v>28</v>
      </c>
      <c r="T76" s="4">
        <v>200</v>
      </c>
      <c r="U76" s="35">
        <f t="shared" si="15"/>
        <v>132</v>
      </c>
      <c r="V76" s="11">
        <f t="shared" si="23"/>
        <v>12</v>
      </c>
      <c r="W76" s="11">
        <f t="shared" si="24"/>
        <v>120</v>
      </c>
      <c r="X76" s="11"/>
      <c r="Y76" s="11">
        <f t="shared" si="20"/>
        <v>26400</v>
      </c>
      <c r="Z76" s="11"/>
      <c r="AA76" s="5">
        <f t="shared" si="14"/>
        <v>14400</v>
      </c>
      <c r="AB76" s="5">
        <v>14400</v>
      </c>
      <c r="AC76" s="5"/>
      <c r="AD76" s="5"/>
      <c r="AE76" s="10">
        <f t="shared" si="17"/>
        <v>72</v>
      </c>
      <c r="AF76" s="41">
        <f t="shared" si="21"/>
        <v>72</v>
      </c>
      <c r="AG76" s="3">
        <v>44593</v>
      </c>
      <c r="AH76" s="3"/>
      <c r="AI76" s="3"/>
      <c r="AJ76" s="4" t="s">
        <v>1169</v>
      </c>
    </row>
    <row r="77" spans="1:36" ht="63" customHeight="1" x14ac:dyDescent="0.25">
      <c r="A77" s="8" t="s">
        <v>256</v>
      </c>
      <c r="B77" s="3">
        <v>44544</v>
      </c>
      <c r="C77" s="6">
        <v>1416</v>
      </c>
      <c r="D77" s="8" t="s">
        <v>462</v>
      </c>
      <c r="E77" s="4" t="s">
        <v>462</v>
      </c>
      <c r="F77" s="3" t="s">
        <v>462</v>
      </c>
      <c r="G77" s="8" t="s">
        <v>462</v>
      </c>
      <c r="H77" s="4" t="s">
        <v>462</v>
      </c>
      <c r="I77" s="4" t="s">
        <v>269</v>
      </c>
      <c r="J77" s="5" t="s">
        <v>462</v>
      </c>
      <c r="K77" s="35" t="str">
        <f t="shared" si="19"/>
        <v>нет заявок</v>
      </c>
      <c r="L77" s="35" t="str">
        <f t="shared" si="18"/>
        <v>нет заявок</v>
      </c>
      <c r="M77" s="11" t="e">
        <f t="shared" si="22"/>
        <v>#VALUE!</v>
      </c>
      <c r="N77" s="4" t="s">
        <v>462</v>
      </c>
      <c r="O77" s="4" t="s">
        <v>462</v>
      </c>
      <c r="P77" s="6" t="s">
        <v>462</v>
      </c>
      <c r="Q77" s="6" t="s">
        <v>462</v>
      </c>
      <c r="R77" s="6" t="s">
        <v>462</v>
      </c>
      <c r="S77" s="7" t="s">
        <v>26</v>
      </c>
      <c r="T77" s="4" t="s">
        <v>462</v>
      </c>
      <c r="U77" s="35" t="s">
        <v>462</v>
      </c>
      <c r="V77" s="11" t="e">
        <f t="shared" si="23"/>
        <v>#VALUE!</v>
      </c>
      <c r="W77" s="11" t="e">
        <f t="shared" si="24"/>
        <v>#VALUE!</v>
      </c>
      <c r="X77" s="11"/>
      <c r="Y77" s="11" t="s">
        <v>462</v>
      </c>
      <c r="Z77" s="11"/>
      <c r="AA77" s="5">
        <f>AB77</f>
        <v>6381</v>
      </c>
      <c r="AB77" s="5">
        <v>6381</v>
      </c>
      <c r="AC77" s="5" t="s">
        <v>462</v>
      </c>
      <c r="AD77" s="5" t="s">
        <v>462</v>
      </c>
      <c r="AE77" s="5" t="s">
        <v>462</v>
      </c>
      <c r="AF77" s="5" t="s">
        <v>462</v>
      </c>
      <c r="AG77" s="3">
        <v>44607</v>
      </c>
      <c r="AH77" s="3" t="s">
        <v>462</v>
      </c>
      <c r="AI77" s="3" t="s">
        <v>462</v>
      </c>
      <c r="AJ77" s="4" t="s">
        <v>462</v>
      </c>
    </row>
    <row r="78" spans="1:36" ht="78.75" customHeight="1" x14ac:dyDescent="0.25">
      <c r="A78" s="8" t="s">
        <v>257</v>
      </c>
      <c r="B78" s="3">
        <v>44544</v>
      </c>
      <c r="C78" s="6">
        <v>1416</v>
      </c>
      <c r="D78" s="8" t="s">
        <v>791</v>
      </c>
      <c r="E78" s="9" t="s">
        <v>790</v>
      </c>
      <c r="F78" s="3">
        <v>44586</v>
      </c>
      <c r="G78" s="8" t="s">
        <v>792</v>
      </c>
      <c r="H78" s="4" t="s">
        <v>77</v>
      </c>
      <c r="I78" s="4" t="s">
        <v>270</v>
      </c>
      <c r="J78" s="5">
        <v>569196600</v>
      </c>
      <c r="K78" s="35">
        <f t="shared" si="19"/>
        <v>569196600</v>
      </c>
      <c r="L78" s="35">
        <f t="shared" si="18"/>
        <v>569196600</v>
      </c>
      <c r="M78" s="11">
        <f t="shared" si="22"/>
        <v>51745145.454545453</v>
      </c>
      <c r="N78" s="4" t="s">
        <v>505</v>
      </c>
      <c r="O78" s="4" t="s">
        <v>2156</v>
      </c>
      <c r="P78" s="6" t="s">
        <v>22</v>
      </c>
      <c r="Q78" s="6">
        <v>100</v>
      </c>
      <c r="R78" s="6">
        <v>0</v>
      </c>
      <c r="S78" s="7" t="s">
        <v>23</v>
      </c>
      <c r="T78" s="4">
        <v>1000</v>
      </c>
      <c r="U78" s="35">
        <f t="shared" ref="U78:U93" si="25">J78/AA78</f>
        <v>12.39</v>
      </c>
      <c r="V78" s="11">
        <f t="shared" si="23"/>
        <v>1.1263636363636365</v>
      </c>
      <c r="W78" s="11">
        <f t="shared" si="24"/>
        <v>11.263636363636364</v>
      </c>
      <c r="X78" s="11"/>
      <c r="Y78" s="11">
        <f t="shared" si="20"/>
        <v>12390</v>
      </c>
      <c r="Z78" s="11"/>
      <c r="AA78" s="5">
        <f t="shared" ref="AA78:AA121" si="26">AB78+AC78+AD78</f>
        <v>45940000</v>
      </c>
      <c r="AB78" s="5">
        <v>45940000</v>
      </c>
      <c r="AC78" s="5"/>
      <c r="AD78" s="5"/>
      <c r="AE78" s="10">
        <f t="shared" ref="AE78:AE93" si="27">AA78/T78</f>
        <v>45940</v>
      </c>
      <c r="AF78" s="41">
        <f t="shared" si="21"/>
        <v>45940</v>
      </c>
      <c r="AG78" s="3">
        <v>44621</v>
      </c>
      <c r="AH78" s="3"/>
      <c r="AI78" s="3"/>
      <c r="AJ78" s="4" t="s">
        <v>1169</v>
      </c>
    </row>
    <row r="79" spans="1:36" ht="78.75" customHeight="1" x14ac:dyDescent="0.25">
      <c r="A79" s="8" t="s">
        <v>258</v>
      </c>
      <c r="B79" s="3">
        <v>44546</v>
      </c>
      <c r="C79" s="6">
        <v>1416</v>
      </c>
      <c r="D79" s="8" t="s">
        <v>503</v>
      </c>
      <c r="E79" s="9" t="s">
        <v>502</v>
      </c>
      <c r="F79" s="3">
        <v>44573</v>
      </c>
      <c r="G79" s="8" t="s">
        <v>504</v>
      </c>
      <c r="H79" s="4" t="s">
        <v>77</v>
      </c>
      <c r="I79" s="4" t="s">
        <v>271</v>
      </c>
      <c r="J79" s="5">
        <v>14208500</v>
      </c>
      <c r="K79" s="35">
        <f t="shared" si="19"/>
        <v>14208500</v>
      </c>
      <c r="L79" s="35">
        <f t="shared" si="18"/>
        <v>14208500</v>
      </c>
      <c r="M79" s="11">
        <f t="shared" si="22"/>
        <v>1291681.8181818181</v>
      </c>
      <c r="N79" s="4" t="s">
        <v>505</v>
      </c>
      <c r="O79" s="4" t="s">
        <v>2157</v>
      </c>
      <c r="P79" s="6" t="s">
        <v>22</v>
      </c>
      <c r="Q79" s="6">
        <v>100</v>
      </c>
      <c r="R79" s="6">
        <v>0</v>
      </c>
      <c r="S79" s="7" t="s">
        <v>23</v>
      </c>
      <c r="T79" s="4">
        <v>500</v>
      </c>
      <c r="U79" s="35">
        <f t="shared" si="25"/>
        <v>7.85</v>
      </c>
      <c r="V79" s="11">
        <f t="shared" si="23"/>
        <v>0.71363636363636362</v>
      </c>
      <c r="W79" s="11">
        <f t="shared" si="24"/>
        <v>7.1363636363636358</v>
      </c>
      <c r="X79" s="11"/>
      <c r="Y79" s="11">
        <f t="shared" si="20"/>
        <v>3925</v>
      </c>
      <c r="Z79" s="11"/>
      <c r="AA79" s="5">
        <f t="shared" si="26"/>
        <v>1810000</v>
      </c>
      <c r="AB79" s="5">
        <v>1810000</v>
      </c>
      <c r="AC79" s="5"/>
      <c r="AD79" s="5"/>
      <c r="AE79" s="10">
        <f t="shared" si="27"/>
        <v>3620</v>
      </c>
      <c r="AF79" s="41">
        <f t="shared" si="21"/>
        <v>3620</v>
      </c>
      <c r="AG79" s="3">
        <v>44621</v>
      </c>
      <c r="AH79" s="3"/>
      <c r="AI79" s="3"/>
      <c r="AJ79" s="4" t="s">
        <v>1169</v>
      </c>
    </row>
    <row r="80" spans="1:36" ht="78.75" customHeight="1" x14ac:dyDescent="0.25">
      <c r="A80" s="8" t="s">
        <v>259</v>
      </c>
      <c r="B80" s="3">
        <v>44546</v>
      </c>
      <c r="C80" s="6">
        <v>1416</v>
      </c>
      <c r="D80" s="8" t="s">
        <v>1073</v>
      </c>
      <c r="E80" s="9" t="s">
        <v>661</v>
      </c>
      <c r="F80" s="3">
        <v>44585</v>
      </c>
      <c r="G80" s="8" t="s">
        <v>1171</v>
      </c>
      <c r="H80" s="4" t="s">
        <v>77</v>
      </c>
      <c r="I80" s="4" t="s">
        <v>270</v>
      </c>
      <c r="J80" s="5">
        <v>498685110</v>
      </c>
      <c r="K80" s="35">
        <f t="shared" si="19"/>
        <v>498685110</v>
      </c>
      <c r="L80" s="35">
        <f t="shared" si="18"/>
        <v>498685110</v>
      </c>
      <c r="M80" s="11">
        <f t="shared" si="22"/>
        <v>45335010</v>
      </c>
      <c r="N80" s="4" t="s">
        <v>451</v>
      </c>
      <c r="O80" s="4" t="s">
        <v>2156</v>
      </c>
      <c r="P80" s="6" t="s">
        <v>22</v>
      </c>
      <c r="Q80" s="6">
        <v>100</v>
      </c>
      <c r="R80" s="6">
        <v>0</v>
      </c>
      <c r="S80" s="7" t="s">
        <v>23</v>
      </c>
      <c r="T80" s="4">
        <v>1000</v>
      </c>
      <c r="U80" s="35">
        <f t="shared" si="25"/>
        <v>12.39</v>
      </c>
      <c r="V80" s="11">
        <f t="shared" si="23"/>
        <v>1.1263636363636365</v>
      </c>
      <c r="W80" s="11">
        <f t="shared" si="24"/>
        <v>11.263636363636364</v>
      </c>
      <c r="X80" s="11"/>
      <c r="Y80" s="11">
        <f t="shared" si="20"/>
        <v>12390</v>
      </c>
      <c r="Z80" s="11"/>
      <c r="AA80" s="5">
        <f t="shared" si="26"/>
        <v>40249000</v>
      </c>
      <c r="AB80" s="5">
        <v>40249000</v>
      </c>
      <c r="AC80" s="5"/>
      <c r="AD80" s="5"/>
      <c r="AE80" s="10">
        <f t="shared" si="27"/>
        <v>40249</v>
      </c>
      <c r="AF80" s="41">
        <f t="shared" si="21"/>
        <v>40249</v>
      </c>
      <c r="AG80" s="3">
        <v>44621</v>
      </c>
      <c r="AH80" s="3"/>
      <c r="AI80" s="3"/>
      <c r="AJ80" s="4" t="s">
        <v>1169</v>
      </c>
    </row>
    <row r="81" spans="1:36" ht="78.75" customHeight="1" x14ac:dyDescent="0.25">
      <c r="A81" s="8" t="s">
        <v>283</v>
      </c>
      <c r="B81" s="3">
        <v>44547</v>
      </c>
      <c r="C81" s="6">
        <v>1416</v>
      </c>
      <c r="D81" s="8" t="s">
        <v>611</v>
      </c>
      <c r="E81" s="9" t="s">
        <v>610</v>
      </c>
      <c r="F81" s="3">
        <v>44573</v>
      </c>
      <c r="G81" s="8" t="s">
        <v>612</v>
      </c>
      <c r="H81" s="4" t="s">
        <v>77</v>
      </c>
      <c r="I81" s="4" t="s">
        <v>284</v>
      </c>
      <c r="J81" s="5">
        <v>184820400</v>
      </c>
      <c r="K81" s="35">
        <f t="shared" si="19"/>
        <v>184820400</v>
      </c>
      <c r="L81" s="35">
        <f t="shared" si="18"/>
        <v>184820400</v>
      </c>
      <c r="M81" s="11">
        <f t="shared" si="22"/>
        <v>16801854.545454547</v>
      </c>
      <c r="N81" s="4" t="s">
        <v>505</v>
      </c>
      <c r="O81" s="4" t="s">
        <v>2158</v>
      </c>
      <c r="P81" s="6" t="s">
        <v>22</v>
      </c>
      <c r="Q81" s="6">
        <v>100</v>
      </c>
      <c r="R81" s="6">
        <v>0</v>
      </c>
      <c r="S81" s="7" t="s">
        <v>285</v>
      </c>
      <c r="T81" s="4">
        <v>1000</v>
      </c>
      <c r="U81" s="35">
        <f t="shared" si="25"/>
        <v>7.85</v>
      </c>
      <c r="V81" s="11">
        <f t="shared" si="23"/>
        <v>0.71363636363636362</v>
      </c>
      <c r="W81" s="11">
        <f t="shared" si="24"/>
        <v>7.1363636363636358</v>
      </c>
      <c r="X81" s="11"/>
      <c r="Y81" s="11">
        <f t="shared" si="20"/>
        <v>7850</v>
      </c>
      <c r="Z81" s="11"/>
      <c r="AA81" s="5">
        <f t="shared" si="26"/>
        <v>23544000</v>
      </c>
      <c r="AB81" s="5">
        <v>21209000</v>
      </c>
      <c r="AC81" s="5">
        <v>2335000</v>
      </c>
      <c r="AD81" s="5"/>
      <c r="AE81" s="10">
        <f t="shared" si="27"/>
        <v>23544</v>
      </c>
      <c r="AF81" s="41">
        <f t="shared" si="21"/>
        <v>23544</v>
      </c>
      <c r="AG81" s="3">
        <v>44621</v>
      </c>
      <c r="AH81" s="3">
        <v>44713</v>
      </c>
      <c r="AI81" s="3"/>
      <c r="AJ81" s="42" t="s">
        <v>1169</v>
      </c>
    </row>
    <row r="82" spans="1:36" ht="47.25" customHeight="1" x14ac:dyDescent="0.25">
      <c r="A82" s="8" t="s">
        <v>286</v>
      </c>
      <c r="B82" s="3">
        <v>44547</v>
      </c>
      <c r="C82" s="6">
        <v>1416</v>
      </c>
      <c r="D82" s="8" t="s">
        <v>647</v>
      </c>
      <c r="E82" s="9" t="s">
        <v>648</v>
      </c>
      <c r="F82" s="3">
        <v>44573</v>
      </c>
      <c r="G82" s="8" t="s">
        <v>649</v>
      </c>
      <c r="H82" s="4" t="s">
        <v>77</v>
      </c>
      <c r="I82" s="4" t="s">
        <v>287</v>
      </c>
      <c r="J82" s="5">
        <v>21366077.699999999</v>
      </c>
      <c r="K82" s="35">
        <f t="shared" ref="K82:K96" si="28">J82</f>
        <v>21366077.699999999</v>
      </c>
      <c r="L82" s="35">
        <f t="shared" si="18"/>
        <v>21366077.699999999</v>
      </c>
      <c r="M82" s="11">
        <f t="shared" si="22"/>
        <v>1942370.7</v>
      </c>
      <c r="N82" s="4" t="s">
        <v>483</v>
      </c>
      <c r="O82" s="4" t="s">
        <v>2162</v>
      </c>
      <c r="P82" s="6" t="s">
        <v>33</v>
      </c>
      <c r="Q82" s="6">
        <v>0</v>
      </c>
      <c r="R82" s="6">
        <v>100</v>
      </c>
      <c r="S82" s="7" t="s">
        <v>43</v>
      </c>
      <c r="T82" s="4">
        <v>1</v>
      </c>
      <c r="U82" s="35">
        <f t="shared" si="25"/>
        <v>14446.3</v>
      </c>
      <c r="V82" s="11">
        <f t="shared" si="23"/>
        <v>1313.3</v>
      </c>
      <c r="W82" s="11">
        <f t="shared" si="24"/>
        <v>13133</v>
      </c>
      <c r="X82" s="11"/>
      <c r="Y82" s="11">
        <f t="shared" si="20"/>
        <v>14446.3</v>
      </c>
      <c r="Z82" s="11"/>
      <c r="AA82" s="5">
        <f t="shared" si="26"/>
        <v>1479</v>
      </c>
      <c r="AB82" s="5">
        <v>890</v>
      </c>
      <c r="AC82" s="5">
        <v>589</v>
      </c>
      <c r="AD82" s="5"/>
      <c r="AE82" s="10">
        <f t="shared" si="27"/>
        <v>1479</v>
      </c>
      <c r="AF82" s="41">
        <f t="shared" si="21"/>
        <v>1479</v>
      </c>
      <c r="AG82" s="3">
        <v>44621</v>
      </c>
      <c r="AH82" s="3">
        <v>44743</v>
      </c>
      <c r="AI82" s="3"/>
      <c r="AJ82" s="42" t="s">
        <v>1169</v>
      </c>
    </row>
    <row r="83" spans="1:36" ht="47.25" customHeight="1" x14ac:dyDescent="0.25">
      <c r="A83" s="8" t="s">
        <v>288</v>
      </c>
      <c r="B83" s="3">
        <v>44547</v>
      </c>
      <c r="C83" s="6">
        <v>1416</v>
      </c>
      <c r="D83" s="8" t="s">
        <v>794</v>
      </c>
      <c r="E83" s="9" t="s">
        <v>793</v>
      </c>
      <c r="F83" s="3">
        <v>44586</v>
      </c>
      <c r="G83" s="8" t="s">
        <v>795</v>
      </c>
      <c r="H83" s="4" t="s">
        <v>77</v>
      </c>
      <c r="I83" s="4" t="s">
        <v>289</v>
      </c>
      <c r="J83" s="5">
        <v>764891376</v>
      </c>
      <c r="K83" s="35">
        <f t="shared" si="28"/>
        <v>764891376</v>
      </c>
      <c r="L83" s="35">
        <f t="shared" si="18"/>
        <v>764891376</v>
      </c>
      <c r="M83" s="11">
        <f t="shared" si="22"/>
        <v>69535579.63636364</v>
      </c>
      <c r="N83" s="4" t="s">
        <v>797</v>
      </c>
      <c r="O83" s="4" t="s">
        <v>2163</v>
      </c>
      <c r="P83" s="6" t="s">
        <v>22</v>
      </c>
      <c r="Q83" s="6">
        <v>100</v>
      </c>
      <c r="R83" s="6">
        <v>0</v>
      </c>
      <c r="S83" s="7" t="s">
        <v>26</v>
      </c>
      <c r="T83" s="4">
        <v>15</v>
      </c>
      <c r="U83" s="35">
        <f t="shared" si="25"/>
        <v>401.6</v>
      </c>
      <c r="V83" s="11">
        <f t="shared" si="23"/>
        <v>36.509090909090908</v>
      </c>
      <c r="W83" s="11">
        <f t="shared" si="24"/>
        <v>365.09090909090912</v>
      </c>
      <c r="X83" s="11"/>
      <c r="Y83" s="11">
        <f t="shared" si="20"/>
        <v>6024</v>
      </c>
      <c r="Z83" s="11"/>
      <c r="AA83" s="5">
        <f t="shared" si="26"/>
        <v>1904610</v>
      </c>
      <c r="AB83" s="5">
        <v>975000</v>
      </c>
      <c r="AC83" s="5">
        <v>929610</v>
      </c>
      <c r="AD83" s="5"/>
      <c r="AE83" s="10">
        <f t="shared" si="27"/>
        <v>126974</v>
      </c>
      <c r="AF83" s="41">
        <f t="shared" si="21"/>
        <v>126974</v>
      </c>
      <c r="AG83" s="3">
        <v>44621</v>
      </c>
      <c r="AH83" s="3">
        <v>44713</v>
      </c>
      <c r="AI83" s="3"/>
      <c r="AJ83" s="42" t="s">
        <v>1169</v>
      </c>
    </row>
    <row r="84" spans="1:36" ht="63" customHeight="1" x14ac:dyDescent="0.25">
      <c r="A84" s="8" t="s">
        <v>290</v>
      </c>
      <c r="B84" s="3">
        <v>44547</v>
      </c>
      <c r="C84" s="6">
        <v>1416</v>
      </c>
      <c r="D84" s="8" t="s">
        <v>799</v>
      </c>
      <c r="E84" s="9" t="s">
        <v>798</v>
      </c>
      <c r="F84" s="3">
        <v>44586</v>
      </c>
      <c r="G84" s="8" t="s">
        <v>796</v>
      </c>
      <c r="H84" s="4" t="s">
        <v>103</v>
      </c>
      <c r="I84" s="4" t="s">
        <v>291</v>
      </c>
      <c r="J84" s="5">
        <v>575713440</v>
      </c>
      <c r="K84" s="35">
        <f>J84</f>
        <v>575713440</v>
      </c>
      <c r="L84" s="35">
        <f t="shared" si="18"/>
        <v>575713440</v>
      </c>
      <c r="M84" s="11">
        <f t="shared" si="22"/>
        <v>52337585.454545453</v>
      </c>
      <c r="N84" s="4" t="s">
        <v>65</v>
      </c>
      <c r="O84" s="4" t="s">
        <v>2082</v>
      </c>
      <c r="P84" s="6" t="s">
        <v>22</v>
      </c>
      <c r="Q84" s="6">
        <v>100</v>
      </c>
      <c r="R84" s="6">
        <v>0</v>
      </c>
      <c r="S84" s="7" t="s">
        <v>26</v>
      </c>
      <c r="T84" s="4">
        <v>1.5</v>
      </c>
      <c r="U84" s="35">
        <f t="shared" si="25"/>
        <v>6006.4</v>
      </c>
      <c r="V84" s="11">
        <f t="shared" si="23"/>
        <v>546.0363636363636</v>
      </c>
      <c r="W84" s="11">
        <f t="shared" si="24"/>
        <v>5460.363636363636</v>
      </c>
      <c r="X84" s="11"/>
      <c r="Y84" s="11">
        <f t="shared" si="20"/>
        <v>9009.5999999999985</v>
      </c>
      <c r="Z84" s="11"/>
      <c r="AA84" s="5">
        <f t="shared" si="26"/>
        <v>95850</v>
      </c>
      <c r="AB84" s="5">
        <v>95850</v>
      </c>
      <c r="AC84" s="5"/>
      <c r="AD84" s="5"/>
      <c r="AE84" s="10">
        <f t="shared" si="27"/>
        <v>63900</v>
      </c>
      <c r="AF84" s="41">
        <f t="shared" si="21"/>
        <v>63900</v>
      </c>
      <c r="AG84" s="3">
        <v>44652</v>
      </c>
      <c r="AH84" s="3"/>
      <c r="AI84" s="3"/>
      <c r="AJ84" s="4" t="s">
        <v>1169</v>
      </c>
    </row>
    <row r="85" spans="1:36" ht="78.75" customHeight="1" x14ac:dyDescent="0.25">
      <c r="A85" s="8" t="s">
        <v>292</v>
      </c>
      <c r="B85" s="3">
        <v>44551</v>
      </c>
      <c r="C85" s="6">
        <v>1416</v>
      </c>
      <c r="D85" s="8" t="s">
        <v>1074</v>
      </c>
      <c r="E85" s="9" t="s">
        <v>546</v>
      </c>
      <c r="F85" s="3">
        <v>44580</v>
      </c>
      <c r="G85" s="8" t="s">
        <v>547</v>
      </c>
      <c r="H85" s="4" t="s">
        <v>77</v>
      </c>
      <c r="I85" s="4" t="s">
        <v>293</v>
      </c>
      <c r="J85" s="5">
        <v>298714500</v>
      </c>
      <c r="K85" s="35">
        <f t="shared" si="28"/>
        <v>298714500</v>
      </c>
      <c r="L85" s="35">
        <f t="shared" si="18"/>
        <v>298714500</v>
      </c>
      <c r="M85" s="11">
        <f t="shared" si="22"/>
        <v>27155863.636363637</v>
      </c>
      <c r="N85" s="4" t="s">
        <v>463</v>
      </c>
      <c r="O85" s="4" t="s">
        <v>2164</v>
      </c>
      <c r="P85" s="4" t="s">
        <v>2979</v>
      </c>
      <c r="Q85" s="12">
        <v>0</v>
      </c>
      <c r="R85" s="6">
        <v>100</v>
      </c>
      <c r="S85" s="7" t="s">
        <v>23</v>
      </c>
      <c r="T85" s="4">
        <v>500</v>
      </c>
      <c r="U85" s="35">
        <f t="shared" si="25"/>
        <v>13.05</v>
      </c>
      <c r="V85" s="11">
        <f t="shared" si="23"/>
        <v>1.1863636363636363</v>
      </c>
      <c r="W85" s="11">
        <f t="shared" si="24"/>
        <v>11.863636363636365</v>
      </c>
      <c r="X85" s="11"/>
      <c r="Y85" s="11">
        <f t="shared" si="20"/>
        <v>6525</v>
      </c>
      <c r="Z85" s="11"/>
      <c r="AA85" s="5">
        <f t="shared" si="26"/>
        <v>22890000</v>
      </c>
      <c r="AB85" s="5">
        <v>20995500</v>
      </c>
      <c r="AC85" s="5">
        <v>1894500</v>
      </c>
      <c r="AD85" s="5"/>
      <c r="AE85" s="10">
        <f t="shared" si="27"/>
        <v>45780</v>
      </c>
      <c r="AF85" s="41">
        <f t="shared" si="21"/>
        <v>45780</v>
      </c>
      <c r="AG85" s="3">
        <v>44621</v>
      </c>
      <c r="AH85" s="3">
        <v>44682</v>
      </c>
      <c r="AI85" s="3"/>
      <c r="AJ85" s="4" t="s">
        <v>1169</v>
      </c>
    </row>
    <row r="86" spans="1:36" ht="47.25" customHeight="1" x14ac:dyDescent="0.25">
      <c r="A86" s="8" t="s">
        <v>294</v>
      </c>
      <c r="B86" s="3">
        <v>44551</v>
      </c>
      <c r="C86" s="6">
        <v>1416</v>
      </c>
      <c r="D86" s="8" t="s">
        <v>887</v>
      </c>
      <c r="E86" s="9" t="s">
        <v>886</v>
      </c>
      <c r="F86" s="3">
        <v>44592</v>
      </c>
      <c r="G86" s="8" t="s">
        <v>888</v>
      </c>
      <c r="H86" s="4" t="s">
        <v>73</v>
      </c>
      <c r="I86" s="4" t="s">
        <v>295</v>
      </c>
      <c r="J86" s="5">
        <v>700032942</v>
      </c>
      <c r="K86" s="35">
        <f t="shared" si="28"/>
        <v>700032942</v>
      </c>
      <c r="L86" s="35">
        <f>K86</f>
        <v>700032942</v>
      </c>
      <c r="M86" s="11">
        <f t="shared" si="22"/>
        <v>63639358.363636367</v>
      </c>
      <c r="N86" s="4" t="s">
        <v>891</v>
      </c>
      <c r="O86" s="4" t="s">
        <v>2165</v>
      </c>
      <c r="P86" s="6" t="s">
        <v>22</v>
      </c>
      <c r="Q86" s="6">
        <v>100</v>
      </c>
      <c r="R86" s="6">
        <v>0</v>
      </c>
      <c r="S86" s="7" t="s">
        <v>43</v>
      </c>
      <c r="T86" s="4">
        <v>28</v>
      </c>
      <c r="U86" s="35">
        <f t="shared" si="25"/>
        <v>936.9</v>
      </c>
      <c r="V86" s="11">
        <f t="shared" si="23"/>
        <v>85.172727272727272</v>
      </c>
      <c r="W86" s="11">
        <f t="shared" si="24"/>
        <v>851.72727272727275</v>
      </c>
      <c r="X86" s="11"/>
      <c r="Y86" s="11">
        <f t="shared" si="20"/>
        <v>26233.200000000001</v>
      </c>
      <c r="Z86" s="11"/>
      <c r="AA86" s="5">
        <f t="shared" si="26"/>
        <v>747180</v>
      </c>
      <c r="AB86" s="5">
        <v>747180</v>
      </c>
      <c r="AC86" s="5"/>
      <c r="AD86" s="5"/>
      <c r="AE86" s="10">
        <f t="shared" si="27"/>
        <v>26685</v>
      </c>
      <c r="AF86" s="41">
        <f t="shared" si="21"/>
        <v>26685</v>
      </c>
      <c r="AG86" s="3">
        <v>44607</v>
      </c>
      <c r="AH86" s="3"/>
      <c r="AI86" s="3"/>
      <c r="AJ86" s="4" t="s">
        <v>1169</v>
      </c>
    </row>
    <row r="87" spans="1:36" ht="75" customHeight="1" x14ac:dyDescent="0.25">
      <c r="A87" s="8" t="s">
        <v>296</v>
      </c>
      <c r="B87" s="3">
        <v>44551</v>
      </c>
      <c r="C87" s="6">
        <v>1416</v>
      </c>
      <c r="D87" s="8" t="s">
        <v>605</v>
      </c>
      <c r="E87" s="9" t="s">
        <v>604</v>
      </c>
      <c r="F87" s="3">
        <v>44579</v>
      </c>
      <c r="G87" s="8" t="s">
        <v>509</v>
      </c>
      <c r="H87" s="4" t="s">
        <v>443</v>
      </c>
      <c r="I87" s="4" t="s">
        <v>297</v>
      </c>
      <c r="J87" s="5">
        <v>34084800</v>
      </c>
      <c r="K87" s="35">
        <f t="shared" si="28"/>
        <v>34084800</v>
      </c>
      <c r="L87" s="35">
        <f t="shared" si="18"/>
        <v>34084800</v>
      </c>
      <c r="M87" s="11">
        <f t="shared" si="22"/>
        <v>3098618.1818181816</v>
      </c>
      <c r="N87" s="4" t="s">
        <v>510</v>
      </c>
      <c r="O87" s="4" t="s">
        <v>2166</v>
      </c>
      <c r="P87" s="6" t="s">
        <v>22</v>
      </c>
      <c r="Q87" s="6">
        <v>100</v>
      </c>
      <c r="R87" s="6">
        <v>0</v>
      </c>
      <c r="S87" s="7" t="s">
        <v>43</v>
      </c>
      <c r="T87" s="4">
        <v>50</v>
      </c>
      <c r="U87" s="35">
        <f t="shared" si="25"/>
        <v>24</v>
      </c>
      <c r="V87" s="11">
        <f t="shared" si="23"/>
        <v>2.1818181818181817</v>
      </c>
      <c r="W87" s="11">
        <f t="shared" si="24"/>
        <v>21.81818181818182</v>
      </c>
      <c r="X87" s="11"/>
      <c r="Y87" s="11">
        <f t="shared" si="20"/>
        <v>1200</v>
      </c>
      <c r="Z87" s="11"/>
      <c r="AA87" s="5">
        <f t="shared" si="26"/>
        <v>1420200</v>
      </c>
      <c r="AB87" s="5">
        <v>1420200</v>
      </c>
      <c r="AC87" s="5"/>
      <c r="AD87" s="5"/>
      <c r="AE87" s="10">
        <f t="shared" si="27"/>
        <v>28404</v>
      </c>
      <c r="AF87" s="41">
        <f t="shared" si="21"/>
        <v>28404</v>
      </c>
      <c r="AG87" s="3">
        <v>44743</v>
      </c>
      <c r="AH87" s="3"/>
      <c r="AI87" s="3"/>
      <c r="AJ87" s="4" t="s">
        <v>67</v>
      </c>
    </row>
    <row r="88" spans="1:36" ht="63" customHeight="1" x14ac:dyDescent="0.25">
      <c r="A88" s="8" t="s">
        <v>298</v>
      </c>
      <c r="B88" s="3">
        <v>44551</v>
      </c>
      <c r="C88" s="6">
        <v>1416</v>
      </c>
      <c r="D88" s="8"/>
      <c r="E88" s="9" t="s">
        <v>892</v>
      </c>
      <c r="F88" s="3">
        <v>44600</v>
      </c>
      <c r="G88" s="8" t="s">
        <v>889</v>
      </c>
      <c r="H88" s="4" t="s">
        <v>77</v>
      </c>
      <c r="I88" s="4" t="s">
        <v>299</v>
      </c>
      <c r="J88" s="5">
        <v>954975797.10000002</v>
      </c>
      <c r="K88" s="35">
        <f t="shared" si="28"/>
        <v>954975797.10000002</v>
      </c>
      <c r="L88" s="35">
        <f t="shared" si="18"/>
        <v>954975797.10000002</v>
      </c>
      <c r="M88" s="11">
        <f t="shared" si="22"/>
        <v>86815981.554545447</v>
      </c>
      <c r="N88" s="4" t="s">
        <v>893</v>
      </c>
      <c r="O88" s="4" t="s">
        <v>2167</v>
      </c>
      <c r="P88" s="6" t="s">
        <v>22</v>
      </c>
      <c r="Q88" s="6">
        <v>100</v>
      </c>
      <c r="R88" s="6">
        <v>0</v>
      </c>
      <c r="S88" s="7" t="s">
        <v>26</v>
      </c>
      <c r="T88" s="4">
        <v>30</v>
      </c>
      <c r="U88" s="35">
        <f t="shared" si="25"/>
        <v>9102.81</v>
      </c>
      <c r="V88" s="11">
        <f t="shared" si="23"/>
        <v>827.52818181818179</v>
      </c>
      <c r="W88" s="11">
        <f t="shared" si="24"/>
        <v>8275.2818181818184</v>
      </c>
      <c r="X88" s="11"/>
      <c r="Y88" s="11">
        <f t="shared" si="20"/>
        <v>273084.3</v>
      </c>
      <c r="Z88" s="11"/>
      <c r="AA88" s="5">
        <f t="shared" si="26"/>
        <v>104910</v>
      </c>
      <c r="AB88" s="5">
        <v>62790</v>
      </c>
      <c r="AC88" s="5">
        <v>42120</v>
      </c>
      <c r="AD88" s="5"/>
      <c r="AE88" s="10">
        <f t="shared" si="27"/>
        <v>3497</v>
      </c>
      <c r="AF88" s="41">
        <f t="shared" si="21"/>
        <v>3497</v>
      </c>
      <c r="AG88" s="3">
        <v>44635</v>
      </c>
      <c r="AH88" s="3">
        <v>44682</v>
      </c>
      <c r="AI88" s="3"/>
      <c r="AJ88" s="4" t="s">
        <v>1169</v>
      </c>
    </row>
    <row r="89" spans="1:36" ht="63" customHeight="1" x14ac:dyDescent="0.25">
      <c r="A89" s="8" t="s">
        <v>300</v>
      </c>
      <c r="B89" s="3">
        <v>44551</v>
      </c>
      <c r="C89" s="6">
        <v>1416</v>
      </c>
      <c r="D89" s="8"/>
      <c r="E89" s="9" t="s">
        <v>894</v>
      </c>
      <c r="F89" s="3">
        <v>44600</v>
      </c>
      <c r="G89" s="8" t="s">
        <v>890</v>
      </c>
      <c r="H89" s="4" t="s">
        <v>77</v>
      </c>
      <c r="I89" s="4" t="s">
        <v>299</v>
      </c>
      <c r="J89" s="5">
        <v>915105489.29999995</v>
      </c>
      <c r="K89" s="35">
        <f t="shared" si="28"/>
        <v>915105489.29999995</v>
      </c>
      <c r="L89" s="35">
        <f t="shared" si="18"/>
        <v>915105489.29999995</v>
      </c>
      <c r="M89" s="11">
        <f t="shared" si="22"/>
        <v>83191408.118181825</v>
      </c>
      <c r="N89" s="4" t="s">
        <v>893</v>
      </c>
      <c r="O89" s="4" t="s">
        <v>2167</v>
      </c>
      <c r="P89" s="6" t="s">
        <v>22</v>
      </c>
      <c r="Q89" s="6">
        <v>100</v>
      </c>
      <c r="R89" s="6">
        <v>0</v>
      </c>
      <c r="S89" s="7" t="s">
        <v>26</v>
      </c>
      <c r="T89" s="4">
        <v>30</v>
      </c>
      <c r="U89" s="35">
        <f t="shared" si="25"/>
        <v>9102.81</v>
      </c>
      <c r="V89" s="11">
        <f t="shared" si="23"/>
        <v>827.52818181818179</v>
      </c>
      <c r="W89" s="11">
        <f t="shared" si="24"/>
        <v>8275.2818181818184</v>
      </c>
      <c r="X89" s="11"/>
      <c r="Y89" s="11">
        <f t="shared" si="20"/>
        <v>273084.3</v>
      </c>
      <c r="Z89" s="11"/>
      <c r="AA89" s="5">
        <f t="shared" si="26"/>
        <v>100530</v>
      </c>
      <c r="AB89" s="5">
        <v>60120</v>
      </c>
      <c r="AC89" s="5">
        <v>40410</v>
      </c>
      <c r="AD89" s="5"/>
      <c r="AE89" s="10">
        <f t="shared" si="27"/>
        <v>3351</v>
      </c>
      <c r="AF89" s="41">
        <f t="shared" si="21"/>
        <v>3351</v>
      </c>
      <c r="AG89" s="3">
        <v>44635</v>
      </c>
      <c r="AH89" s="3">
        <v>44682</v>
      </c>
      <c r="AI89" s="3"/>
      <c r="AJ89" s="4" t="s">
        <v>1169</v>
      </c>
    </row>
    <row r="90" spans="1:36" ht="75" customHeight="1" x14ac:dyDescent="0.25">
      <c r="A90" s="8" t="s">
        <v>301</v>
      </c>
      <c r="B90" s="3">
        <v>44551</v>
      </c>
      <c r="C90" s="6">
        <v>1416</v>
      </c>
      <c r="D90" s="8" t="s">
        <v>614</v>
      </c>
      <c r="E90" s="9" t="s">
        <v>613</v>
      </c>
      <c r="F90" s="3">
        <v>44574</v>
      </c>
      <c r="G90" s="8" t="s">
        <v>615</v>
      </c>
      <c r="H90" s="4" t="s">
        <v>73</v>
      </c>
      <c r="I90" s="4" t="s">
        <v>302</v>
      </c>
      <c r="J90" s="5">
        <v>9666990</v>
      </c>
      <c r="K90" s="35">
        <f t="shared" si="28"/>
        <v>9666990</v>
      </c>
      <c r="L90" s="35">
        <f t="shared" si="18"/>
        <v>9666990</v>
      </c>
      <c r="M90" s="11">
        <f t="shared" si="22"/>
        <v>878817.27272727271</v>
      </c>
      <c r="N90" s="4" t="s">
        <v>524</v>
      </c>
      <c r="O90" s="4" t="s">
        <v>2168</v>
      </c>
      <c r="P90" s="6" t="s">
        <v>37</v>
      </c>
      <c r="Q90" s="6">
        <v>0</v>
      </c>
      <c r="R90" s="6">
        <v>100</v>
      </c>
      <c r="S90" s="7" t="s">
        <v>26</v>
      </c>
      <c r="T90" s="4">
        <v>4</v>
      </c>
      <c r="U90" s="35">
        <f t="shared" si="25"/>
        <v>8592.8799999999992</v>
      </c>
      <c r="V90" s="11">
        <f t="shared" si="23"/>
        <v>781.17090909090894</v>
      </c>
      <c r="W90" s="11">
        <f t="shared" si="24"/>
        <v>7811.7090909090903</v>
      </c>
      <c r="X90" s="11"/>
      <c r="Y90" s="11">
        <f t="shared" si="20"/>
        <v>34371.519999999997</v>
      </c>
      <c r="Z90" s="11"/>
      <c r="AA90" s="5">
        <f t="shared" si="26"/>
        <v>1125</v>
      </c>
      <c r="AB90" s="5">
        <v>1125</v>
      </c>
      <c r="AC90" s="5"/>
      <c r="AD90" s="5"/>
      <c r="AE90" s="10">
        <f t="shared" si="27"/>
        <v>281.25</v>
      </c>
      <c r="AF90" s="41">
        <f t="shared" si="21"/>
        <v>282</v>
      </c>
      <c r="AG90" s="3">
        <v>44652</v>
      </c>
      <c r="AH90" s="3"/>
      <c r="AI90" s="3"/>
      <c r="AJ90" s="4" t="s">
        <v>1169</v>
      </c>
    </row>
    <row r="91" spans="1:36" ht="75" customHeight="1" x14ac:dyDescent="0.25">
      <c r="A91" s="8" t="s">
        <v>303</v>
      </c>
      <c r="B91" s="3">
        <v>44551</v>
      </c>
      <c r="C91" s="6">
        <v>1416</v>
      </c>
      <c r="D91" s="8" t="s">
        <v>607</v>
      </c>
      <c r="E91" s="9" t="s">
        <v>606</v>
      </c>
      <c r="F91" s="3">
        <v>44610</v>
      </c>
      <c r="G91" s="8" t="s">
        <v>516</v>
      </c>
      <c r="H91" s="4" t="s">
        <v>443</v>
      </c>
      <c r="I91" s="4" t="s">
        <v>304</v>
      </c>
      <c r="J91" s="5">
        <v>18251805</v>
      </c>
      <c r="K91" s="35">
        <f t="shared" si="28"/>
        <v>18251805</v>
      </c>
      <c r="L91" s="35">
        <f t="shared" si="18"/>
        <v>18251805</v>
      </c>
      <c r="M91" s="11">
        <f t="shared" si="22"/>
        <v>1659255</v>
      </c>
      <c r="N91" s="4" t="s">
        <v>510</v>
      </c>
      <c r="O91" s="4" t="s">
        <v>2169</v>
      </c>
      <c r="P91" s="6" t="s">
        <v>22</v>
      </c>
      <c r="Q91" s="6">
        <v>100</v>
      </c>
      <c r="R91" s="6">
        <v>0</v>
      </c>
      <c r="S91" s="7" t="s">
        <v>43</v>
      </c>
      <c r="T91" s="4">
        <v>50</v>
      </c>
      <c r="U91" s="35">
        <f t="shared" si="25"/>
        <v>41.91</v>
      </c>
      <c r="V91" s="11">
        <f t="shared" si="23"/>
        <v>3.8099999999999996</v>
      </c>
      <c r="W91" s="11">
        <f t="shared" si="24"/>
        <v>38.099999999999994</v>
      </c>
      <c r="X91" s="11"/>
      <c r="Y91" s="11">
        <f t="shared" si="20"/>
        <v>2095.5</v>
      </c>
      <c r="Z91" s="11"/>
      <c r="AA91" s="5">
        <f t="shared" si="26"/>
        <v>435500</v>
      </c>
      <c r="AB91" s="5">
        <v>435500</v>
      </c>
      <c r="AC91" s="5"/>
      <c r="AD91" s="5"/>
      <c r="AE91" s="10">
        <f t="shared" si="27"/>
        <v>8710</v>
      </c>
      <c r="AF91" s="41">
        <f t="shared" si="21"/>
        <v>8710</v>
      </c>
      <c r="AG91" s="3">
        <v>44743</v>
      </c>
      <c r="AH91" s="3"/>
      <c r="AI91" s="3"/>
      <c r="AJ91" s="4" t="s">
        <v>67</v>
      </c>
    </row>
    <row r="92" spans="1:36" ht="75" customHeight="1" x14ac:dyDescent="0.25">
      <c r="A92" s="8" t="s">
        <v>306</v>
      </c>
      <c r="B92" s="3">
        <v>44551</v>
      </c>
      <c r="C92" s="6">
        <v>1416</v>
      </c>
      <c r="D92" s="8" t="s">
        <v>609</v>
      </c>
      <c r="E92" s="9" t="s">
        <v>608</v>
      </c>
      <c r="F92" s="3">
        <v>44579</v>
      </c>
      <c r="G92" s="8" t="s">
        <v>512</v>
      </c>
      <c r="H92" s="4" t="s">
        <v>443</v>
      </c>
      <c r="I92" s="4" t="s">
        <v>305</v>
      </c>
      <c r="J92" s="5">
        <v>46200750</v>
      </c>
      <c r="K92" s="35">
        <f t="shared" si="28"/>
        <v>46200750</v>
      </c>
      <c r="L92" s="35">
        <f t="shared" si="18"/>
        <v>46200750</v>
      </c>
      <c r="M92" s="11">
        <f t="shared" si="22"/>
        <v>4200068.1818181816</v>
      </c>
      <c r="N92" s="4" t="s">
        <v>513</v>
      </c>
      <c r="O92" s="4" t="s">
        <v>2170</v>
      </c>
      <c r="P92" s="6" t="s">
        <v>22</v>
      </c>
      <c r="Q92" s="6">
        <v>100</v>
      </c>
      <c r="R92" s="6">
        <v>0</v>
      </c>
      <c r="S92" s="7" t="s">
        <v>34</v>
      </c>
      <c r="T92" s="4">
        <v>50</v>
      </c>
      <c r="U92" s="35">
        <f t="shared" si="25"/>
        <v>15</v>
      </c>
      <c r="V92" s="11">
        <f t="shared" si="23"/>
        <v>1.3636363636363635</v>
      </c>
      <c r="W92" s="11">
        <f t="shared" si="24"/>
        <v>13.636363636363637</v>
      </c>
      <c r="X92" s="11"/>
      <c r="Y92" s="11">
        <f t="shared" si="20"/>
        <v>750</v>
      </c>
      <c r="Z92" s="11"/>
      <c r="AA92" s="5">
        <f t="shared" si="26"/>
        <v>3080050</v>
      </c>
      <c r="AB92" s="5">
        <v>3080050</v>
      </c>
      <c r="AC92" s="5"/>
      <c r="AD92" s="5"/>
      <c r="AE92" s="10">
        <f t="shared" si="27"/>
        <v>61601</v>
      </c>
      <c r="AF92" s="41">
        <f t="shared" si="21"/>
        <v>61601</v>
      </c>
      <c r="AG92" s="3">
        <v>44743</v>
      </c>
      <c r="AH92" s="3"/>
      <c r="AI92" s="3"/>
      <c r="AJ92" s="4" t="s">
        <v>67</v>
      </c>
    </row>
    <row r="93" spans="1:36" ht="47.25" customHeight="1" x14ac:dyDescent="0.25">
      <c r="A93" s="8" t="s">
        <v>307</v>
      </c>
      <c r="B93" s="3">
        <v>44551</v>
      </c>
      <c r="C93" s="6">
        <v>1416</v>
      </c>
      <c r="D93" s="8"/>
      <c r="E93" s="9" t="s">
        <v>662</v>
      </c>
      <c r="F93" s="3">
        <v>44585</v>
      </c>
      <c r="G93" s="8" t="s">
        <v>663</v>
      </c>
      <c r="H93" s="4" t="s">
        <v>73</v>
      </c>
      <c r="I93" s="4" t="s">
        <v>308</v>
      </c>
      <c r="J93" s="5">
        <v>8257408.5</v>
      </c>
      <c r="K93" s="35">
        <f t="shared" si="28"/>
        <v>8257408.5</v>
      </c>
      <c r="L93" s="35">
        <f t="shared" si="18"/>
        <v>8257408.5</v>
      </c>
      <c r="M93" s="11">
        <f t="shared" si="22"/>
        <v>750673.5</v>
      </c>
      <c r="N93" s="4" t="s">
        <v>664</v>
      </c>
      <c r="O93" s="4" t="s">
        <v>2171</v>
      </c>
      <c r="P93" s="6" t="s">
        <v>665</v>
      </c>
      <c r="Q93" s="6">
        <v>0</v>
      </c>
      <c r="R93" s="6">
        <v>100</v>
      </c>
      <c r="S93" s="7" t="s">
        <v>26</v>
      </c>
      <c r="T93" s="4">
        <v>50</v>
      </c>
      <c r="U93" s="35">
        <f t="shared" si="25"/>
        <v>63.69</v>
      </c>
      <c r="V93" s="11">
        <f t="shared" si="23"/>
        <v>5.79</v>
      </c>
      <c r="W93" s="11">
        <f t="shared" si="24"/>
        <v>57.9</v>
      </c>
      <c r="X93" s="11"/>
      <c r="Y93" s="11">
        <f t="shared" si="20"/>
        <v>3184.5</v>
      </c>
      <c r="Z93" s="11"/>
      <c r="AA93" s="5">
        <f t="shared" si="26"/>
        <v>129650</v>
      </c>
      <c r="AB93" s="5">
        <v>129650</v>
      </c>
      <c r="AC93" s="5"/>
      <c r="AD93" s="5"/>
      <c r="AE93" s="10">
        <f t="shared" si="27"/>
        <v>2593</v>
      </c>
      <c r="AF93" s="41">
        <f t="shared" si="21"/>
        <v>2593</v>
      </c>
      <c r="AG93" s="3">
        <v>44621</v>
      </c>
      <c r="AH93" s="3"/>
      <c r="AI93" s="3"/>
      <c r="AJ93" s="4" t="s">
        <v>1169</v>
      </c>
    </row>
    <row r="94" spans="1:36" ht="47.25" customHeight="1" x14ac:dyDescent="0.25">
      <c r="A94" s="8" t="s">
        <v>310</v>
      </c>
      <c r="B94" s="3">
        <v>44551</v>
      </c>
      <c r="C94" s="6">
        <v>1416</v>
      </c>
      <c r="D94" s="8" t="s">
        <v>462</v>
      </c>
      <c r="E94" s="4" t="s">
        <v>462</v>
      </c>
      <c r="F94" s="3" t="s">
        <v>462</v>
      </c>
      <c r="G94" s="8" t="s">
        <v>462</v>
      </c>
      <c r="H94" s="4" t="s">
        <v>462</v>
      </c>
      <c r="I94" s="4" t="s">
        <v>309</v>
      </c>
      <c r="J94" s="5" t="s">
        <v>462</v>
      </c>
      <c r="K94" s="35" t="str">
        <f t="shared" si="28"/>
        <v>нет заявок</v>
      </c>
      <c r="L94" s="35" t="str">
        <f t="shared" ref="L94:L125" si="29">K94</f>
        <v>нет заявок</v>
      </c>
      <c r="M94" s="11" t="e">
        <f t="shared" si="22"/>
        <v>#VALUE!</v>
      </c>
      <c r="N94" s="4" t="s">
        <v>462</v>
      </c>
      <c r="O94" s="4" t="s">
        <v>462</v>
      </c>
      <c r="P94" s="6" t="s">
        <v>462</v>
      </c>
      <c r="Q94" s="6" t="s">
        <v>462</v>
      </c>
      <c r="R94" s="6" t="s">
        <v>462</v>
      </c>
      <c r="S94" s="7" t="s">
        <v>26</v>
      </c>
      <c r="T94" s="4" t="s">
        <v>462</v>
      </c>
      <c r="U94" s="35" t="s">
        <v>462</v>
      </c>
      <c r="V94" s="11" t="e">
        <f t="shared" si="23"/>
        <v>#VALUE!</v>
      </c>
      <c r="W94" s="11" t="e">
        <f t="shared" si="24"/>
        <v>#VALUE!</v>
      </c>
      <c r="X94" s="11"/>
      <c r="Y94" s="44" t="s">
        <v>462</v>
      </c>
      <c r="Z94" s="44"/>
      <c r="AA94" s="5">
        <f>AB94</f>
        <v>2167.1999999999998</v>
      </c>
      <c r="AB94" s="5">
        <v>2167.1999999999998</v>
      </c>
      <c r="AC94" s="5" t="s">
        <v>462</v>
      </c>
      <c r="AD94" s="5" t="s">
        <v>462</v>
      </c>
      <c r="AE94" s="10" t="s">
        <v>462</v>
      </c>
      <c r="AF94" s="10" t="s">
        <v>462</v>
      </c>
      <c r="AG94" s="3">
        <v>44652</v>
      </c>
      <c r="AH94" s="3" t="s">
        <v>462</v>
      </c>
      <c r="AI94" s="3" t="s">
        <v>462</v>
      </c>
      <c r="AJ94" s="4" t="s">
        <v>462</v>
      </c>
    </row>
    <row r="95" spans="1:36" ht="75" customHeight="1" x14ac:dyDescent="0.25">
      <c r="A95" s="8" t="s">
        <v>312</v>
      </c>
      <c r="B95" s="3">
        <v>44551</v>
      </c>
      <c r="C95" s="6">
        <v>1416</v>
      </c>
      <c r="D95" s="8"/>
      <c r="E95" s="9" t="s">
        <v>552</v>
      </c>
      <c r="F95" s="3">
        <v>44580</v>
      </c>
      <c r="G95" s="8" t="s">
        <v>553</v>
      </c>
      <c r="H95" s="4" t="s">
        <v>77</v>
      </c>
      <c r="I95" s="4" t="s">
        <v>311</v>
      </c>
      <c r="J95" s="5">
        <v>63144928</v>
      </c>
      <c r="K95" s="35">
        <f t="shared" si="28"/>
        <v>63144928</v>
      </c>
      <c r="L95" s="35">
        <f t="shared" si="29"/>
        <v>63144928</v>
      </c>
      <c r="M95" s="11">
        <f t="shared" si="22"/>
        <v>5740448</v>
      </c>
      <c r="N95" s="4" t="s">
        <v>554</v>
      </c>
      <c r="O95" s="4" t="s">
        <v>2172</v>
      </c>
      <c r="P95" s="6" t="s">
        <v>555</v>
      </c>
      <c r="Q95" s="6">
        <v>0</v>
      </c>
      <c r="R95" s="6">
        <v>100</v>
      </c>
      <c r="S95" s="7" t="s">
        <v>26</v>
      </c>
      <c r="T95" s="4">
        <v>4</v>
      </c>
      <c r="U95" s="35">
        <f t="shared" ref="U95:U110" si="30">J95/AA95</f>
        <v>2013.55</v>
      </c>
      <c r="V95" s="11">
        <f t="shared" si="23"/>
        <v>183.05</v>
      </c>
      <c r="W95" s="11">
        <f t="shared" si="24"/>
        <v>1830.5</v>
      </c>
      <c r="X95" s="11"/>
      <c r="Y95" s="11">
        <f t="shared" si="20"/>
        <v>8054.2</v>
      </c>
      <c r="Z95" s="11"/>
      <c r="AA95" s="5">
        <f t="shared" si="26"/>
        <v>31360</v>
      </c>
      <c r="AB95" s="5">
        <v>31360</v>
      </c>
      <c r="AC95" s="5"/>
      <c r="AD95" s="5"/>
      <c r="AE95" s="10">
        <f t="shared" ref="AE95:AE107" si="31">AA95/T95</f>
        <v>7840</v>
      </c>
      <c r="AF95" s="41">
        <f t="shared" si="21"/>
        <v>7840</v>
      </c>
      <c r="AG95" s="3">
        <v>44713</v>
      </c>
      <c r="AH95" s="3"/>
      <c r="AI95" s="3"/>
      <c r="AJ95" s="4" t="s">
        <v>1169</v>
      </c>
    </row>
    <row r="96" spans="1:36" ht="110.25" customHeight="1" x14ac:dyDescent="0.25">
      <c r="A96" s="8" t="s">
        <v>314</v>
      </c>
      <c r="B96" s="3">
        <v>44551</v>
      </c>
      <c r="C96" s="6">
        <v>1416</v>
      </c>
      <c r="D96" s="8"/>
      <c r="E96" s="9" t="s">
        <v>556</v>
      </c>
      <c r="F96" s="3">
        <v>44580</v>
      </c>
      <c r="G96" s="8" t="s">
        <v>557</v>
      </c>
      <c r="H96" s="4" t="s">
        <v>77</v>
      </c>
      <c r="I96" s="4" t="s">
        <v>313</v>
      </c>
      <c r="J96" s="5">
        <v>188799337.59999999</v>
      </c>
      <c r="K96" s="35">
        <f t="shared" si="28"/>
        <v>188799337.59999999</v>
      </c>
      <c r="L96" s="35">
        <f t="shared" si="29"/>
        <v>188799337.59999999</v>
      </c>
      <c r="M96" s="11">
        <f t="shared" si="22"/>
        <v>17163576.145454545</v>
      </c>
      <c r="N96" s="4" t="s">
        <v>558</v>
      </c>
      <c r="O96" s="4" t="s">
        <v>2173</v>
      </c>
      <c r="P96" s="6" t="s">
        <v>22</v>
      </c>
      <c r="Q96" s="6">
        <v>100</v>
      </c>
      <c r="R96" s="6">
        <v>0</v>
      </c>
      <c r="S96" s="7" t="s">
        <v>51</v>
      </c>
      <c r="T96" s="4">
        <v>15</v>
      </c>
      <c r="U96" s="35">
        <f t="shared" si="30"/>
        <v>136.9</v>
      </c>
      <c r="V96" s="11">
        <f t="shared" si="23"/>
        <v>12.445454545454545</v>
      </c>
      <c r="W96" s="11">
        <f t="shared" si="24"/>
        <v>124.45454545454547</v>
      </c>
      <c r="X96" s="11"/>
      <c r="Y96" s="11">
        <f t="shared" si="20"/>
        <v>2053.5</v>
      </c>
      <c r="Z96" s="11"/>
      <c r="AA96" s="5">
        <f t="shared" si="26"/>
        <v>1379104</v>
      </c>
      <c r="AB96" s="5">
        <v>975000</v>
      </c>
      <c r="AC96" s="5">
        <v>404104</v>
      </c>
      <c r="AD96" s="5"/>
      <c r="AE96" s="10">
        <f t="shared" si="31"/>
        <v>91940.266666666663</v>
      </c>
      <c r="AF96" s="41">
        <f t="shared" si="21"/>
        <v>91941</v>
      </c>
      <c r="AG96" s="3">
        <v>44621</v>
      </c>
      <c r="AH96" s="3">
        <v>44835</v>
      </c>
      <c r="AI96" s="3"/>
      <c r="AJ96" s="42" t="s">
        <v>2994</v>
      </c>
    </row>
    <row r="97" spans="1:36" ht="75" customHeight="1" x14ac:dyDescent="0.25">
      <c r="A97" s="8" t="s">
        <v>316</v>
      </c>
      <c r="B97" s="3">
        <v>44551</v>
      </c>
      <c r="C97" s="6">
        <v>1416</v>
      </c>
      <c r="D97" s="8" t="s">
        <v>533</v>
      </c>
      <c r="E97" s="9" t="s">
        <v>532</v>
      </c>
      <c r="F97" s="3">
        <v>44574</v>
      </c>
      <c r="G97" s="8" t="s">
        <v>534</v>
      </c>
      <c r="H97" s="4" t="s">
        <v>73</v>
      </c>
      <c r="I97" s="4" t="s">
        <v>315</v>
      </c>
      <c r="J97" s="5">
        <v>392730</v>
      </c>
      <c r="K97" s="35">
        <f t="shared" ref="K97:K136" si="32">J97</f>
        <v>392730</v>
      </c>
      <c r="L97" s="35">
        <f t="shared" si="29"/>
        <v>392730</v>
      </c>
      <c r="M97" s="11">
        <f t="shared" si="22"/>
        <v>35702.727272727272</v>
      </c>
      <c r="N97" s="4" t="s">
        <v>524</v>
      </c>
      <c r="O97" s="4" t="s">
        <v>2174</v>
      </c>
      <c r="P97" s="6" t="s">
        <v>523</v>
      </c>
      <c r="Q97" s="6">
        <v>0</v>
      </c>
      <c r="R97" s="6">
        <v>100</v>
      </c>
      <c r="S97" s="7" t="s">
        <v>51</v>
      </c>
      <c r="T97" s="4">
        <v>40</v>
      </c>
      <c r="U97" s="35">
        <f t="shared" si="30"/>
        <v>251.75</v>
      </c>
      <c r="V97" s="11">
        <f t="shared" si="23"/>
        <v>22.886363636363637</v>
      </c>
      <c r="W97" s="11">
        <f t="shared" si="24"/>
        <v>228.86363636363637</v>
      </c>
      <c r="X97" s="11"/>
      <c r="Y97" s="11">
        <f t="shared" si="20"/>
        <v>10070</v>
      </c>
      <c r="Z97" s="11"/>
      <c r="AA97" s="5">
        <f t="shared" si="26"/>
        <v>1560</v>
      </c>
      <c r="AB97" s="5">
        <v>1560</v>
      </c>
      <c r="AC97" s="5"/>
      <c r="AD97" s="5"/>
      <c r="AE97" s="10">
        <f t="shared" si="31"/>
        <v>39</v>
      </c>
      <c r="AF97" s="41">
        <f t="shared" si="21"/>
        <v>39</v>
      </c>
      <c r="AG97" s="3">
        <v>44652</v>
      </c>
      <c r="AH97" s="3"/>
      <c r="AI97" s="3"/>
      <c r="AJ97" s="4" t="s">
        <v>1169</v>
      </c>
    </row>
    <row r="98" spans="1:36" ht="157.5" customHeight="1" x14ac:dyDescent="0.25">
      <c r="A98" s="8" t="s">
        <v>318</v>
      </c>
      <c r="B98" s="3">
        <v>44552</v>
      </c>
      <c r="C98" s="6">
        <v>1416</v>
      </c>
      <c r="D98" s="8" t="s">
        <v>1072</v>
      </c>
      <c r="E98" s="9" t="s">
        <v>811</v>
      </c>
      <c r="F98" s="3">
        <v>44589</v>
      </c>
      <c r="G98" s="8" t="s">
        <v>814</v>
      </c>
      <c r="H98" s="4" t="s">
        <v>73</v>
      </c>
      <c r="I98" s="4" t="s">
        <v>317</v>
      </c>
      <c r="J98" s="5">
        <v>206400287</v>
      </c>
      <c r="K98" s="35">
        <f t="shared" si="32"/>
        <v>206400287</v>
      </c>
      <c r="L98" s="35">
        <f t="shared" si="29"/>
        <v>206400287</v>
      </c>
      <c r="M98" s="11">
        <f t="shared" si="22"/>
        <v>18763662.454545453</v>
      </c>
      <c r="N98" s="4" t="s">
        <v>803</v>
      </c>
      <c r="O98" s="4" t="s">
        <v>2175</v>
      </c>
      <c r="P98" s="6" t="s">
        <v>22</v>
      </c>
      <c r="Q98" s="6">
        <v>100</v>
      </c>
      <c r="R98" s="6">
        <v>0</v>
      </c>
      <c r="S98" s="7" t="s">
        <v>34</v>
      </c>
      <c r="T98" s="4">
        <v>120</v>
      </c>
      <c r="U98" s="35">
        <f t="shared" si="30"/>
        <v>60.79</v>
      </c>
      <c r="V98" s="11">
        <f t="shared" si="23"/>
        <v>5.5263636363636364</v>
      </c>
      <c r="W98" s="11">
        <f t="shared" si="24"/>
        <v>55.263636363636365</v>
      </c>
      <c r="X98" s="11"/>
      <c r="Y98" s="11">
        <f t="shared" si="20"/>
        <v>7294.8</v>
      </c>
      <c r="Z98" s="11"/>
      <c r="AA98" s="5">
        <f t="shared" si="26"/>
        <v>3395300</v>
      </c>
      <c r="AB98" s="5">
        <v>3395300</v>
      </c>
      <c r="AC98" s="5"/>
      <c r="AD98" s="5"/>
      <c r="AE98" s="10">
        <f t="shared" si="31"/>
        <v>28294.166666666668</v>
      </c>
      <c r="AF98" s="41">
        <f t="shared" si="21"/>
        <v>28295</v>
      </c>
      <c r="AG98" s="3">
        <v>44743</v>
      </c>
      <c r="AH98" s="3"/>
      <c r="AI98" s="3"/>
      <c r="AJ98" s="4" t="s">
        <v>1169</v>
      </c>
    </row>
    <row r="99" spans="1:36" ht="157.5" customHeight="1" x14ac:dyDescent="0.25">
      <c r="A99" s="8" t="s">
        <v>650</v>
      </c>
      <c r="B99" s="3">
        <v>44552</v>
      </c>
      <c r="C99" s="6">
        <v>1416</v>
      </c>
      <c r="D99" s="8" t="s">
        <v>801</v>
      </c>
      <c r="E99" s="9" t="s">
        <v>800</v>
      </c>
      <c r="F99" s="3">
        <v>44587</v>
      </c>
      <c r="G99" s="8" t="s">
        <v>802</v>
      </c>
      <c r="H99" s="4" t="s">
        <v>73</v>
      </c>
      <c r="I99" s="4" t="s">
        <v>319</v>
      </c>
      <c r="J99" s="5">
        <v>52805819.32</v>
      </c>
      <c r="K99" s="35">
        <f t="shared" si="32"/>
        <v>52805819.32</v>
      </c>
      <c r="L99" s="35">
        <f t="shared" si="29"/>
        <v>52805819.32</v>
      </c>
      <c r="M99" s="11">
        <f t="shared" si="22"/>
        <v>4800529.0290909093</v>
      </c>
      <c r="N99" s="4" t="s">
        <v>803</v>
      </c>
      <c r="O99" s="4" t="s">
        <v>2176</v>
      </c>
      <c r="P99" s="6" t="s">
        <v>22</v>
      </c>
      <c r="Q99" s="6">
        <v>100</v>
      </c>
      <c r="R99" s="6">
        <v>0</v>
      </c>
      <c r="S99" s="7" t="s">
        <v>34</v>
      </c>
      <c r="T99" s="4">
        <v>100</v>
      </c>
      <c r="U99" s="35">
        <f t="shared" si="30"/>
        <v>24.28</v>
      </c>
      <c r="V99" s="11">
        <f t="shared" si="23"/>
        <v>2.2072727272727275</v>
      </c>
      <c r="W99" s="11">
        <f t="shared" si="24"/>
        <v>22.072727272727274</v>
      </c>
      <c r="X99" s="11"/>
      <c r="Y99" s="11">
        <f t="shared" si="20"/>
        <v>2428</v>
      </c>
      <c r="Z99" s="11"/>
      <c r="AA99" s="5">
        <f t="shared" si="26"/>
        <v>2174869</v>
      </c>
      <c r="AB99" s="5">
        <v>2174869</v>
      </c>
      <c r="AC99" s="5"/>
      <c r="AD99" s="5"/>
      <c r="AE99" s="10">
        <f t="shared" si="31"/>
        <v>21748.69</v>
      </c>
      <c r="AF99" s="41">
        <f t="shared" si="21"/>
        <v>21749</v>
      </c>
      <c r="AG99" s="3">
        <v>44743</v>
      </c>
      <c r="AH99" s="3"/>
      <c r="AI99" s="3"/>
      <c r="AJ99" s="4" t="s">
        <v>1169</v>
      </c>
    </row>
    <row r="100" spans="1:36" ht="63" customHeight="1" x14ac:dyDescent="0.25">
      <c r="A100" s="8" t="s">
        <v>321</v>
      </c>
      <c r="B100" s="3">
        <v>44552</v>
      </c>
      <c r="C100" s="6">
        <v>1416</v>
      </c>
      <c r="D100" s="8" t="s">
        <v>1491</v>
      </c>
      <c r="E100" s="9" t="s">
        <v>1490</v>
      </c>
      <c r="F100" s="3">
        <v>44600</v>
      </c>
      <c r="G100" s="8" t="s">
        <v>919</v>
      </c>
      <c r="H100" s="4" t="s">
        <v>77</v>
      </c>
      <c r="I100" s="4" t="s">
        <v>320</v>
      </c>
      <c r="J100" s="5">
        <v>983649648.60000002</v>
      </c>
      <c r="K100" s="35">
        <f t="shared" si="32"/>
        <v>983649648.60000002</v>
      </c>
      <c r="L100" s="35">
        <f t="shared" si="29"/>
        <v>983649648.60000002</v>
      </c>
      <c r="M100" s="11">
        <f t="shared" si="22"/>
        <v>89422695.327272728</v>
      </c>
      <c r="N100" s="4" t="s">
        <v>893</v>
      </c>
      <c r="O100" s="4" t="s">
        <v>2177</v>
      </c>
      <c r="P100" s="6" t="s">
        <v>22</v>
      </c>
      <c r="Q100" s="6">
        <v>100</v>
      </c>
      <c r="R100" s="6">
        <v>0</v>
      </c>
      <c r="S100" s="7" t="s">
        <v>26</v>
      </c>
      <c r="T100" s="4">
        <v>30</v>
      </c>
      <c r="U100" s="35">
        <f t="shared" si="30"/>
        <v>9102.81</v>
      </c>
      <c r="V100" s="11">
        <f t="shared" si="23"/>
        <v>827.52818181818179</v>
      </c>
      <c r="W100" s="11">
        <f t="shared" si="24"/>
        <v>8275.2818181818184</v>
      </c>
      <c r="X100" s="11"/>
      <c r="Y100" s="11">
        <f t="shared" si="20"/>
        <v>273084.3</v>
      </c>
      <c r="Z100" s="11"/>
      <c r="AA100" s="5">
        <f t="shared" si="26"/>
        <v>108060</v>
      </c>
      <c r="AB100" s="5">
        <v>64590</v>
      </c>
      <c r="AC100" s="5">
        <v>43470</v>
      </c>
      <c r="AD100" s="5"/>
      <c r="AE100" s="10">
        <f t="shared" si="31"/>
        <v>3602</v>
      </c>
      <c r="AF100" s="41">
        <f t="shared" si="21"/>
        <v>3602</v>
      </c>
      <c r="AG100" s="3">
        <v>44635</v>
      </c>
      <c r="AH100" s="3">
        <v>44682</v>
      </c>
      <c r="AI100" s="3"/>
      <c r="AJ100" s="4" t="s">
        <v>1169</v>
      </c>
    </row>
    <row r="101" spans="1:36" ht="75" customHeight="1" x14ac:dyDescent="0.25">
      <c r="A101" s="8" t="s">
        <v>323</v>
      </c>
      <c r="B101" s="3">
        <v>44552</v>
      </c>
      <c r="C101" s="6">
        <v>1416</v>
      </c>
      <c r="D101" s="8" t="s">
        <v>521</v>
      </c>
      <c r="E101" s="9" t="s">
        <v>520</v>
      </c>
      <c r="F101" s="3">
        <v>44574</v>
      </c>
      <c r="G101" s="8" t="s">
        <v>522</v>
      </c>
      <c r="H101" s="4" t="s">
        <v>73</v>
      </c>
      <c r="I101" s="4" t="s">
        <v>322</v>
      </c>
      <c r="J101" s="5">
        <v>7901943.5</v>
      </c>
      <c r="K101" s="35">
        <f t="shared" si="32"/>
        <v>7901943.5</v>
      </c>
      <c r="L101" s="35">
        <f t="shared" si="29"/>
        <v>7901943.5</v>
      </c>
      <c r="M101" s="11">
        <f t="shared" si="22"/>
        <v>718358.5</v>
      </c>
      <c r="N101" s="4" t="s">
        <v>524</v>
      </c>
      <c r="O101" s="4" t="s">
        <v>2178</v>
      </c>
      <c r="P101" s="6" t="s">
        <v>523</v>
      </c>
      <c r="Q101" s="6">
        <v>0</v>
      </c>
      <c r="R101" s="6">
        <v>100</v>
      </c>
      <c r="S101" s="7" t="s">
        <v>51</v>
      </c>
      <c r="T101" s="4">
        <v>100</v>
      </c>
      <c r="U101" s="35">
        <f t="shared" si="30"/>
        <v>231.22</v>
      </c>
      <c r="V101" s="11">
        <f t="shared" si="23"/>
        <v>21.02</v>
      </c>
      <c r="W101" s="11">
        <f t="shared" si="24"/>
        <v>210.2</v>
      </c>
      <c r="X101" s="11"/>
      <c r="Y101" s="11">
        <f t="shared" si="20"/>
        <v>23122</v>
      </c>
      <c r="Z101" s="11"/>
      <c r="AA101" s="5">
        <f t="shared" si="26"/>
        <v>34175</v>
      </c>
      <c r="AB101" s="5">
        <v>34175</v>
      </c>
      <c r="AC101" s="5"/>
      <c r="AD101" s="5"/>
      <c r="AE101" s="10">
        <f t="shared" si="31"/>
        <v>341.75</v>
      </c>
      <c r="AF101" s="41">
        <f t="shared" si="21"/>
        <v>342</v>
      </c>
      <c r="AG101" s="3">
        <v>44652</v>
      </c>
      <c r="AH101" s="3"/>
      <c r="AI101" s="3"/>
      <c r="AJ101" s="4" t="s">
        <v>1169</v>
      </c>
    </row>
    <row r="102" spans="1:36" ht="63" customHeight="1" x14ac:dyDescent="0.25">
      <c r="A102" s="8" t="s">
        <v>325</v>
      </c>
      <c r="B102" s="3">
        <v>44552</v>
      </c>
      <c r="C102" s="6">
        <v>1416</v>
      </c>
      <c r="D102" s="8" t="s">
        <v>1493</v>
      </c>
      <c r="E102" s="9" t="s">
        <v>1492</v>
      </c>
      <c r="F102" s="3">
        <v>44600</v>
      </c>
      <c r="G102" s="8" t="s">
        <v>920</v>
      </c>
      <c r="H102" s="4" t="s">
        <v>73</v>
      </c>
      <c r="I102" s="4" t="s">
        <v>324</v>
      </c>
      <c r="J102" s="5">
        <v>625437570</v>
      </c>
      <c r="K102" s="35">
        <f t="shared" si="32"/>
        <v>625437570</v>
      </c>
      <c r="L102" s="35">
        <f t="shared" si="29"/>
        <v>625437570</v>
      </c>
      <c r="M102" s="11">
        <f t="shared" si="22"/>
        <v>56857960.909090906</v>
      </c>
      <c r="N102" s="4" t="s">
        <v>58</v>
      </c>
      <c r="O102" s="4" t="s">
        <v>2179</v>
      </c>
      <c r="P102" s="6" t="s">
        <v>33</v>
      </c>
      <c r="Q102" s="6">
        <v>0</v>
      </c>
      <c r="R102" s="6">
        <v>100</v>
      </c>
      <c r="S102" s="7" t="s">
        <v>26</v>
      </c>
      <c r="T102" s="4">
        <v>10</v>
      </c>
      <c r="U102" s="35">
        <f t="shared" si="30"/>
        <v>25791.24</v>
      </c>
      <c r="V102" s="11">
        <f t="shared" si="23"/>
        <v>2344.6581818181821</v>
      </c>
      <c r="W102" s="11">
        <f t="shared" si="24"/>
        <v>23446.581818181818</v>
      </c>
      <c r="X102" s="11"/>
      <c r="Y102" s="11">
        <f t="shared" si="20"/>
        <v>257912.40000000002</v>
      </c>
      <c r="Z102" s="11"/>
      <c r="AA102" s="5">
        <f t="shared" si="26"/>
        <v>24250</v>
      </c>
      <c r="AB102" s="5">
        <v>24250</v>
      </c>
      <c r="AC102" s="5"/>
      <c r="AD102" s="5"/>
      <c r="AE102" s="10">
        <f t="shared" si="31"/>
        <v>2425</v>
      </c>
      <c r="AF102" s="41">
        <f t="shared" si="21"/>
        <v>2425</v>
      </c>
      <c r="AG102" s="3">
        <v>44621</v>
      </c>
      <c r="AH102" s="3"/>
      <c r="AI102" s="3"/>
      <c r="AJ102" s="4" t="s">
        <v>1169</v>
      </c>
    </row>
    <row r="103" spans="1:36" ht="68.25" customHeight="1" x14ac:dyDescent="0.25">
      <c r="A103" s="8" t="s">
        <v>327</v>
      </c>
      <c r="B103" s="3">
        <v>44553</v>
      </c>
      <c r="C103" s="6">
        <v>1416</v>
      </c>
      <c r="D103" s="8" t="s">
        <v>1495</v>
      </c>
      <c r="E103" s="9" t="s">
        <v>1494</v>
      </c>
      <c r="F103" s="3">
        <v>44600</v>
      </c>
      <c r="G103" s="8" t="s">
        <v>921</v>
      </c>
      <c r="H103" s="4" t="s">
        <v>131</v>
      </c>
      <c r="I103" s="4" t="s">
        <v>326</v>
      </c>
      <c r="J103" s="5">
        <v>722653610</v>
      </c>
      <c r="K103" s="35">
        <f t="shared" si="32"/>
        <v>722653610</v>
      </c>
      <c r="L103" s="35">
        <f t="shared" si="29"/>
        <v>722653610</v>
      </c>
      <c r="M103" s="11">
        <f t="shared" si="22"/>
        <v>65695782.727272727</v>
      </c>
      <c r="N103" s="4" t="s">
        <v>132</v>
      </c>
      <c r="O103" s="4" t="s">
        <v>2182</v>
      </c>
      <c r="P103" s="6" t="s">
        <v>36</v>
      </c>
      <c r="Q103" s="6">
        <v>0</v>
      </c>
      <c r="R103" s="6">
        <v>100</v>
      </c>
      <c r="S103" s="7" t="s">
        <v>26</v>
      </c>
      <c r="T103" s="4">
        <v>20</v>
      </c>
      <c r="U103" s="35">
        <f t="shared" si="30"/>
        <v>3559.87</v>
      </c>
      <c r="V103" s="11">
        <f t="shared" si="23"/>
        <v>323.62454545454545</v>
      </c>
      <c r="W103" s="11">
        <f t="shared" si="24"/>
        <v>3236.2454545454543</v>
      </c>
      <c r="X103" s="11"/>
      <c r="Y103" s="11">
        <f t="shared" si="20"/>
        <v>71197.399999999994</v>
      </c>
      <c r="Z103" s="11"/>
      <c r="AA103" s="5">
        <f t="shared" si="26"/>
        <v>203000</v>
      </c>
      <c r="AB103" s="5">
        <v>172360</v>
      </c>
      <c r="AC103" s="5">
        <v>30640</v>
      </c>
      <c r="AD103" s="5"/>
      <c r="AE103" s="10">
        <f t="shared" si="31"/>
        <v>10150</v>
      </c>
      <c r="AF103" s="41">
        <f t="shared" si="21"/>
        <v>10150</v>
      </c>
      <c r="AG103" s="3">
        <v>44713</v>
      </c>
      <c r="AH103" s="3">
        <v>44805</v>
      </c>
      <c r="AI103" s="3"/>
      <c r="AJ103" s="42" t="s">
        <v>1169</v>
      </c>
    </row>
    <row r="104" spans="1:36" ht="63" customHeight="1" x14ac:dyDescent="0.25">
      <c r="A104" s="8" t="s">
        <v>328</v>
      </c>
      <c r="B104" s="3">
        <v>44553</v>
      </c>
      <c r="C104" s="6">
        <v>1416</v>
      </c>
      <c r="D104" s="8" t="s">
        <v>1497</v>
      </c>
      <c r="E104" s="9" t="s">
        <v>1496</v>
      </c>
      <c r="F104" s="3">
        <v>44600</v>
      </c>
      <c r="G104" s="8" t="s">
        <v>922</v>
      </c>
      <c r="H104" s="4" t="s">
        <v>73</v>
      </c>
      <c r="I104" s="4" t="s">
        <v>324</v>
      </c>
      <c r="J104" s="5">
        <v>663350692.79999995</v>
      </c>
      <c r="K104" s="35">
        <f t="shared" si="32"/>
        <v>663350692.79999995</v>
      </c>
      <c r="L104" s="35">
        <f t="shared" si="29"/>
        <v>663350692.79999995</v>
      </c>
      <c r="M104" s="11">
        <f t="shared" si="22"/>
        <v>60304608.436363637</v>
      </c>
      <c r="N104" s="4" t="s">
        <v>58</v>
      </c>
      <c r="O104" s="4" t="s">
        <v>2183</v>
      </c>
      <c r="P104" s="6" t="s">
        <v>33</v>
      </c>
      <c r="Q104" s="6">
        <v>0</v>
      </c>
      <c r="R104" s="6">
        <v>100</v>
      </c>
      <c r="S104" s="7" t="s">
        <v>26</v>
      </c>
      <c r="T104" s="4">
        <v>10</v>
      </c>
      <c r="U104" s="35">
        <f t="shared" si="30"/>
        <v>25791.239999999998</v>
      </c>
      <c r="V104" s="11">
        <f t="shared" si="23"/>
        <v>2344.6581818181817</v>
      </c>
      <c r="W104" s="11">
        <f t="shared" si="24"/>
        <v>23446.581818181818</v>
      </c>
      <c r="X104" s="11"/>
      <c r="Y104" s="11">
        <f t="shared" si="20"/>
        <v>257912.39999999997</v>
      </c>
      <c r="Z104" s="11"/>
      <c r="AA104" s="5">
        <f t="shared" si="26"/>
        <v>25720</v>
      </c>
      <c r="AB104" s="5">
        <v>25720</v>
      </c>
      <c r="AC104" s="5"/>
      <c r="AD104" s="5"/>
      <c r="AE104" s="10">
        <f t="shared" si="31"/>
        <v>2572</v>
      </c>
      <c r="AF104" s="41">
        <f t="shared" si="21"/>
        <v>2572</v>
      </c>
      <c r="AG104" s="3">
        <v>44621</v>
      </c>
      <c r="AH104" s="3"/>
      <c r="AI104" s="3"/>
      <c r="AJ104" s="4" t="s">
        <v>1169</v>
      </c>
    </row>
    <row r="105" spans="1:36" ht="63" customHeight="1" x14ac:dyDescent="0.25">
      <c r="A105" s="8" t="s">
        <v>377</v>
      </c>
      <c r="B105" s="3">
        <v>44553</v>
      </c>
      <c r="C105" s="6">
        <v>1416</v>
      </c>
      <c r="D105" s="8" t="s">
        <v>1499</v>
      </c>
      <c r="E105" s="9" t="s">
        <v>1498</v>
      </c>
      <c r="F105" s="3">
        <v>44600</v>
      </c>
      <c r="G105" s="6" t="s">
        <v>924</v>
      </c>
      <c r="H105" s="4" t="s">
        <v>131</v>
      </c>
      <c r="I105" s="4" t="s">
        <v>326</v>
      </c>
      <c r="J105" s="5">
        <v>543948136</v>
      </c>
      <c r="K105" s="35">
        <f t="shared" si="32"/>
        <v>543948136</v>
      </c>
      <c r="L105" s="35">
        <f t="shared" si="29"/>
        <v>543948136</v>
      </c>
      <c r="M105" s="11">
        <f t="shared" si="22"/>
        <v>49449830.545454547</v>
      </c>
      <c r="N105" s="4" t="s">
        <v>132</v>
      </c>
      <c r="O105" s="4" t="s">
        <v>2184</v>
      </c>
      <c r="P105" s="6" t="s">
        <v>36</v>
      </c>
      <c r="Q105" s="6">
        <v>0</v>
      </c>
      <c r="R105" s="6">
        <v>100</v>
      </c>
      <c r="S105" s="6" t="s">
        <v>26</v>
      </c>
      <c r="T105" s="4">
        <v>20</v>
      </c>
      <c r="U105" s="35">
        <f t="shared" si="30"/>
        <v>3559.87</v>
      </c>
      <c r="V105" s="11">
        <f t="shared" si="23"/>
        <v>323.62454545454545</v>
      </c>
      <c r="W105" s="11">
        <f t="shared" si="24"/>
        <v>3236.2454545454543</v>
      </c>
      <c r="X105" s="11"/>
      <c r="Y105" s="11">
        <f t="shared" si="20"/>
        <v>71197.399999999994</v>
      </c>
      <c r="Z105" s="11"/>
      <c r="AA105" s="5">
        <f t="shared" si="26"/>
        <v>152800</v>
      </c>
      <c r="AB105" s="5">
        <v>129140</v>
      </c>
      <c r="AC105" s="5">
        <v>23660</v>
      </c>
      <c r="AD105" s="5"/>
      <c r="AE105" s="10">
        <f t="shared" si="31"/>
        <v>7640</v>
      </c>
      <c r="AF105" s="41">
        <f t="shared" si="21"/>
        <v>7640</v>
      </c>
      <c r="AG105" s="3">
        <v>44713</v>
      </c>
      <c r="AH105" s="3">
        <v>44805</v>
      </c>
      <c r="AI105" s="3"/>
      <c r="AJ105" s="42" t="s">
        <v>3614</v>
      </c>
    </row>
    <row r="106" spans="1:36" ht="94.5" customHeight="1" x14ac:dyDescent="0.25">
      <c r="A106" s="8" t="s">
        <v>378</v>
      </c>
      <c r="B106" s="3">
        <v>44553</v>
      </c>
      <c r="C106" s="6">
        <v>1416</v>
      </c>
      <c r="D106" s="8" t="s">
        <v>1501</v>
      </c>
      <c r="E106" s="9" t="s">
        <v>1500</v>
      </c>
      <c r="F106" s="3">
        <v>44600</v>
      </c>
      <c r="G106" s="6" t="s">
        <v>925</v>
      </c>
      <c r="H106" s="4" t="s">
        <v>74</v>
      </c>
      <c r="I106" s="4" t="s">
        <v>411</v>
      </c>
      <c r="J106" s="5">
        <v>503431217</v>
      </c>
      <c r="K106" s="35">
        <f t="shared" si="32"/>
        <v>503431217</v>
      </c>
      <c r="L106" s="35">
        <f t="shared" si="29"/>
        <v>503431217</v>
      </c>
      <c r="M106" s="11">
        <f t="shared" si="22"/>
        <v>45766474.272727273</v>
      </c>
      <c r="N106" s="4" t="s">
        <v>279</v>
      </c>
      <c r="O106" s="4" t="s">
        <v>2185</v>
      </c>
      <c r="P106" s="6" t="s">
        <v>117</v>
      </c>
      <c r="Q106" s="6">
        <v>0</v>
      </c>
      <c r="R106" s="6">
        <v>100</v>
      </c>
      <c r="S106" s="6" t="s">
        <v>23</v>
      </c>
      <c r="T106" s="4">
        <v>800</v>
      </c>
      <c r="U106" s="35">
        <f t="shared" si="30"/>
        <v>25.33</v>
      </c>
      <c r="V106" s="11">
        <f t="shared" si="23"/>
        <v>2.3027272727272727</v>
      </c>
      <c r="W106" s="11">
        <f t="shared" si="24"/>
        <v>23.027272727272724</v>
      </c>
      <c r="X106" s="11"/>
      <c r="Y106" s="11">
        <f t="shared" si="20"/>
        <v>20264</v>
      </c>
      <c r="Z106" s="11"/>
      <c r="AA106" s="5">
        <f t="shared" si="26"/>
        <v>19874900</v>
      </c>
      <c r="AB106" s="5">
        <v>2713600</v>
      </c>
      <c r="AC106" s="5">
        <v>17161300</v>
      </c>
      <c r="AD106" s="5"/>
      <c r="AE106" s="10">
        <f t="shared" si="31"/>
        <v>24843.625</v>
      </c>
      <c r="AF106" s="41">
        <f t="shared" si="21"/>
        <v>24844</v>
      </c>
      <c r="AG106" s="3">
        <v>44621</v>
      </c>
      <c r="AH106" s="3">
        <v>44743</v>
      </c>
      <c r="AI106" s="3"/>
      <c r="AJ106" s="42" t="s">
        <v>1169</v>
      </c>
    </row>
    <row r="107" spans="1:36" ht="78.75" customHeight="1" x14ac:dyDescent="0.25">
      <c r="A107" s="8" t="s">
        <v>379</v>
      </c>
      <c r="B107" s="3">
        <v>44553</v>
      </c>
      <c r="C107" s="6">
        <v>1416</v>
      </c>
      <c r="D107" s="8" t="s">
        <v>1503</v>
      </c>
      <c r="E107" s="9" t="s">
        <v>1502</v>
      </c>
      <c r="F107" s="3">
        <v>44600</v>
      </c>
      <c r="G107" s="6" t="s">
        <v>926</v>
      </c>
      <c r="H107" s="4" t="s">
        <v>77</v>
      </c>
      <c r="I107" s="4" t="s">
        <v>412</v>
      </c>
      <c r="J107" s="5">
        <v>769425600</v>
      </c>
      <c r="K107" s="35">
        <f t="shared" si="32"/>
        <v>769425600</v>
      </c>
      <c r="L107" s="35">
        <f t="shared" si="29"/>
        <v>769425600</v>
      </c>
      <c r="M107" s="11">
        <f t="shared" si="22"/>
        <v>69947781.818181813</v>
      </c>
      <c r="N107" s="4" t="s">
        <v>118</v>
      </c>
      <c r="O107" s="4" t="s">
        <v>2186</v>
      </c>
      <c r="P107" s="6" t="s">
        <v>117</v>
      </c>
      <c r="Q107" s="6">
        <v>0</v>
      </c>
      <c r="R107" s="6">
        <v>100</v>
      </c>
      <c r="S107" s="6" t="s">
        <v>28</v>
      </c>
      <c r="T107" s="4">
        <v>1000</v>
      </c>
      <c r="U107" s="35">
        <f t="shared" si="30"/>
        <v>51.05</v>
      </c>
      <c r="V107" s="11">
        <f t="shared" si="23"/>
        <v>4.6409090909090907</v>
      </c>
      <c r="W107" s="11">
        <f t="shared" si="24"/>
        <v>46.409090909090907</v>
      </c>
      <c r="X107" s="11"/>
      <c r="Y107" s="11">
        <f t="shared" si="20"/>
        <v>51050</v>
      </c>
      <c r="Z107" s="11"/>
      <c r="AA107" s="5">
        <f t="shared" si="26"/>
        <v>15072000</v>
      </c>
      <c r="AB107" s="5">
        <v>15072000</v>
      </c>
      <c r="AC107" s="5"/>
      <c r="AD107" s="5"/>
      <c r="AE107" s="10">
        <f t="shared" si="31"/>
        <v>15072</v>
      </c>
      <c r="AF107" s="41">
        <f t="shared" si="21"/>
        <v>15072</v>
      </c>
      <c r="AG107" s="3">
        <v>44621</v>
      </c>
      <c r="AH107" s="3"/>
      <c r="AI107" s="3"/>
      <c r="AJ107" s="4" t="s">
        <v>1169</v>
      </c>
    </row>
    <row r="108" spans="1:36" ht="78.75" customHeight="1" x14ac:dyDescent="0.25">
      <c r="A108" s="8" t="s">
        <v>380</v>
      </c>
      <c r="B108" s="3">
        <v>44553</v>
      </c>
      <c r="C108" s="6">
        <v>1416</v>
      </c>
      <c r="D108" s="8" t="s">
        <v>1505</v>
      </c>
      <c r="E108" s="9" t="s">
        <v>1504</v>
      </c>
      <c r="F108" s="3">
        <v>44600</v>
      </c>
      <c r="G108" s="6" t="s">
        <v>928</v>
      </c>
      <c r="H108" s="4" t="s">
        <v>77</v>
      </c>
      <c r="I108" s="4" t="s">
        <v>413</v>
      </c>
      <c r="J108" s="5">
        <v>894387200</v>
      </c>
      <c r="K108" s="35">
        <f t="shared" si="32"/>
        <v>894387200</v>
      </c>
      <c r="L108" s="35">
        <f t="shared" si="29"/>
        <v>894387200</v>
      </c>
      <c r="M108" s="11">
        <f t="shared" si="22"/>
        <v>81307927.272727266</v>
      </c>
      <c r="N108" s="4" t="s">
        <v>929</v>
      </c>
      <c r="O108" s="4" t="s">
        <v>2187</v>
      </c>
      <c r="P108" s="17" t="s">
        <v>930</v>
      </c>
      <c r="Q108" s="6">
        <v>0</v>
      </c>
      <c r="R108" s="6">
        <v>100</v>
      </c>
      <c r="S108" s="6" t="s">
        <v>23</v>
      </c>
      <c r="T108" s="4" t="s">
        <v>2188</v>
      </c>
      <c r="U108" s="35">
        <f t="shared" si="30"/>
        <v>12.4</v>
      </c>
      <c r="V108" s="11">
        <f t="shared" si="23"/>
        <v>1.1272727272727272</v>
      </c>
      <c r="W108" s="11">
        <f t="shared" si="24"/>
        <v>11.272727272727273</v>
      </c>
      <c r="X108" s="11"/>
      <c r="Y108" s="11" t="s">
        <v>2190</v>
      </c>
      <c r="Z108" s="11"/>
      <c r="AA108" s="5">
        <f t="shared" si="26"/>
        <v>72128000</v>
      </c>
      <c r="AB108" s="5">
        <v>34373000</v>
      </c>
      <c r="AC108" s="5">
        <v>37755000</v>
      </c>
      <c r="AD108" s="5"/>
      <c r="AE108" s="10">
        <v>66726</v>
      </c>
      <c r="AF108" s="41">
        <f t="shared" si="21"/>
        <v>66726</v>
      </c>
      <c r="AG108" s="3">
        <v>44652</v>
      </c>
      <c r="AH108" s="3">
        <v>44713</v>
      </c>
      <c r="AI108" s="3"/>
      <c r="AJ108" s="42" t="s">
        <v>1169</v>
      </c>
    </row>
    <row r="109" spans="1:36" ht="94.5" customHeight="1" x14ac:dyDescent="0.25">
      <c r="A109" s="8" t="s">
        <v>381</v>
      </c>
      <c r="B109" s="3">
        <v>44553</v>
      </c>
      <c r="C109" s="6">
        <v>1416</v>
      </c>
      <c r="D109" s="8" t="s">
        <v>1507</v>
      </c>
      <c r="E109" s="9" t="s">
        <v>1506</v>
      </c>
      <c r="F109" s="3">
        <v>44600</v>
      </c>
      <c r="G109" s="6" t="s">
        <v>931</v>
      </c>
      <c r="H109" s="4" t="s">
        <v>74</v>
      </c>
      <c r="I109" s="4" t="s">
        <v>414</v>
      </c>
      <c r="J109" s="5">
        <v>525620297</v>
      </c>
      <c r="K109" s="35">
        <f t="shared" si="32"/>
        <v>525620297</v>
      </c>
      <c r="L109" s="35">
        <f t="shared" si="29"/>
        <v>525620297</v>
      </c>
      <c r="M109" s="11">
        <f t="shared" si="22"/>
        <v>47783663.363636367</v>
      </c>
      <c r="N109" s="4" t="s">
        <v>279</v>
      </c>
      <c r="O109" s="4" t="s">
        <v>2189</v>
      </c>
      <c r="P109" s="6" t="s">
        <v>117</v>
      </c>
      <c r="Q109" s="6">
        <v>0</v>
      </c>
      <c r="R109" s="6">
        <v>100</v>
      </c>
      <c r="S109" s="6" t="s">
        <v>23</v>
      </c>
      <c r="T109" s="4">
        <v>800</v>
      </c>
      <c r="U109" s="35">
        <f t="shared" si="30"/>
        <v>25.33</v>
      </c>
      <c r="V109" s="11">
        <f t="shared" si="23"/>
        <v>2.3027272727272727</v>
      </c>
      <c r="W109" s="11">
        <f t="shared" si="24"/>
        <v>23.027272727272724</v>
      </c>
      <c r="X109" s="11"/>
      <c r="Y109" s="11">
        <f t="shared" si="20"/>
        <v>20264</v>
      </c>
      <c r="Z109" s="11"/>
      <c r="AA109" s="5">
        <f t="shared" si="26"/>
        <v>20750900</v>
      </c>
      <c r="AB109" s="5">
        <v>2834400</v>
      </c>
      <c r="AC109" s="5">
        <v>17916500</v>
      </c>
      <c r="AD109" s="5"/>
      <c r="AE109" s="10">
        <f>AA109/T109</f>
        <v>25938.625</v>
      </c>
      <c r="AF109" s="41">
        <f t="shared" si="21"/>
        <v>25939</v>
      </c>
      <c r="AG109" s="3">
        <v>44621</v>
      </c>
      <c r="AH109" s="3">
        <v>44743</v>
      </c>
      <c r="AI109" s="3"/>
      <c r="AJ109" s="4" t="s">
        <v>1169</v>
      </c>
    </row>
    <row r="110" spans="1:36" ht="78.75" customHeight="1" x14ac:dyDescent="0.25">
      <c r="A110" s="8" t="s">
        <v>382</v>
      </c>
      <c r="B110" s="3">
        <v>44553</v>
      </c>
      <c r="C110" s="6">
        <v>1416</v>
      </c>
      <c r="D110" s="8" t="s">
        <v>1509</v>
      </c>
      <c r="E110" s="9" t="s">
        <v>1508</v>
      </c>
      <c r="F110" s="3">
        <v>44600</v>
      </c>
      <c r="G110" s="6" t="s">
        <v>923</v>
      </c>
      <c r="H110" s="4" t="s">
        <v>77</v>
      </c>
      <c r="I110" s="4" t="s">
        <v>415</v>
      </c>
      <c r="J110" s="5">
        <v>806694400</v>
      </c>
      <c r="K110" s="35">
        <f t="shared" si="32"/>
        <v>806694400</v>
      </c>
      <c r="L110" s="35">
        <f t="shared" si="29"/>
        <v>806694400</v>
      </c>
      <c r="M110" s="11">
        <f t="shared" si="22"/>
        <v>73335854.545454547</v>
      </c>
      <c r="N110" s="4" t="s">
        <v>929</v>
      </c>
      <c r="O110" s="4" t="s">
        <v>2195</v>
      </c>
      <c r="P110" s="17" t="s">
        <v>930</v>
      </c>
      <c r="Q110" s="6">
        <v>0</v>
      </c>
      <c r="R110" s="6">
        <v>100</v>
      </c>
      <c r="S110" s="6" t="s">
        <v>23</v>
      </c>
      <c r="T110" s="4" t="s">
        <v>2196</v>
      </c>
      <c r="U110" s="35">
        <f t="shared" si="30"/>
        <v>12.4</v>
      </c>
      <c r="V110" s="11">
        <f t="shared" si="23"/>
        <v>1.1272727272727272</v>
      </c>
      <c r="W110" s="11">
        <f t="shared" si="24"/>
        <v>11.272727272727273</v>
      </c>
      <c r="X110" s="11"/>
      <c r="Y110" s="11" t="s">
        <v>2190</v>
      </c>
      <c r="Z110" s="11"/>
      <c r="AA110" s="5">
        <f t="shared" si="26"/>
        <v>65056000</v>
      </c>
      <c r="AB110" s="5">
        <v>32367000</v>
      </c>
      <c r="AC110" s="5">
        <v>32689000</v>
      </c>
      <c r="AD110" s="5"/>
      <c r="AE110" s="10">
        <v>60008</v>
      </c>
      <c r="AF110" s="41">
        <f t="shared" si="21"/>
        <v>60008</v>
      </c>
      <c r="AG110" s="3">
        <v>44652</v>
      </c>
      <c r="AH110" s="3">
        <v>44713</v>
      </c>
      <c r="AI110" s="3"/>
      <c r="AJ110" s="42" t="s">
        <v>1169</v>
      </c>
    </row>
    <row r="111" spans="1:36" ht="78.75" customHeight="1" x14ac:dyDescent="0.25">
      <c r="A111" s="8" t="s">
        <v>383</v>
      </c>
      <c r="B111" s="3">
        <v>44553</v>
      </c>
      <c r="C111" s="6">
        <v>1416</v>
      </c>
      <c r="D111" s="8" t="s">
        <v>462</v>
      </c>
      <c r="E111" s="4" t="s">
        <v>462</v>
      </c>
      <c r="F111" s="3" t="s">
        <v>462</v>
      </c>
      <c r="G111" s="6" t="s">
        <v>462</v>
      </c>
      <c r="H111" s="4" t="s">
        <v>462</v>
      </c>
      <c r="I111" s="4" t="s">
        <v>416</v>
      </c>
      <c r="J111" s="5"/>
      <c r="K111" s="35">
        <f t="shared" si="32"/>
        <v>0</v>
      </c>
      <c r="L111" s="35">
        <f t="shared" si="29"/>
        <v>0</v>
      </c>
      <c r="M111" s="11">
        <f t="shared" si="22"/>
        <v>0</v>
      </c>
      <c r="N111" s="4"/>
      <c r="O111" s="4"/>
      <c r="P111" s="6"/>
      <c r="Q111" s="6"/>
      <c r="R111" s="6"/>
      <c r="S111" s="6" t="s">
        <v>26</v>
      </c>
      <c r="T111" s="4" t="s">
        <v>462</v>
      </c>
      <c r="U111" s="35" t="s">
        <v>462</v>
      </c>
      <c r="V111" s="11" t="e">
        <f t="shared" si="23"/>
        <v>#VALUE!</v>
      </c>
      <c r="W111" s="11" t="e">
        <f t="shared" si="24"/>
        <v>#VALUE!</v>
      </c>
      <c r="X111" s="11"/>
      <c r="Y111" s="11" t="s">
        <v>462</v>
      </c>
      <c r="Z111" s="11"/>
      <c r="AA111" s="5">
        <f t="shared" si="26"/>
        <v>136070</v>
      </c>
      <c r="AB111" s="5">
        <v>89860</v>
      </c>
      <c r="AC111" s="5">
        <v>46210</v>
      </c>
      <c r="AD111" s="5"/>
      <c r="AE111" s="10" t="s">
        <v>462</v>
      </c>
      <c r="AF111" s="41" t="s">
        <v>462</v>
      </c>
      <c r="AG111" s="3">
        <v>44682</v>
      </c>
      <c r="AH111" s="3">
        <v>44805</v>
      </c>
      <c r="AI111" s="3"/>
      <c r="AJ111" s="4"/>
    </row>
    <row r="112" spans="1:36" ht="47.25" customHeight="1" x14ac:dyDescent="0.25">
      <c r="A112" s="8" t="s">
        <v>384</v>
      </c>
      <c r="B112" s="3">
        <v>44553</v>
      </c>
      <c r="C112" s="6">
        <v>1416</v>
      </c>
      <c r="D112" s="8" t="s">
        <v>805</v>
      </c>
      <c r="E112" s="9" t="s">
        <v>804</v>
      </c>
      <c r="F112" s="3">
        <v>44587</v>
      </c>
      <c r="G112" s="6" t="s">
        <v>806</v>
      </c>
      <c r="H112" s="4" t="s">
        <v>73</v>
      </c>
      <c r="I112" s="4" t="s">
        <v>417</v>
      </c>
      <c r="J112" s="5">
        <v>4135928.82</v>
      </c>
      <c r="K112" s="35">
        <f t="shared" si="32"/>
        <v>4135928.82</v>
      </c>
      <c r="L112" s="35">
        <f t="shared" si="29"/>
        <v>4135928.82</v>
      </c>
      <c r="M112" s="11">
        <f t="shared" si="22"/>
        <v>375993.52909090905</v>
      </c>
      <c r="N112" s="4" t="s">
        <v>807</v>
      </c>
      <c r="O112" s="4" t="s">
        <v>2197</v>
      </c>
      <c r="P112" s="6" t="s">
        <v>22</v>
      </c>
      <c r="Q112" s="6">
        <v>100</v>
      </c>
      <c r="R112" s="6">
        <v>0</v>
      </c>
      <c r="S112" s="6" t="s">
        <v>43</v>
      </c>
      <c r="T112" s="4">
        <v>2</v>
      </c>
      <c r="U112" s="35">
        <f>J112/AA112</f>
        <v>18630.309999999998</v>
      </c>
      <c r="V112" s="11">
        <f t="shared" si="23"/>
        <v>1693.6645454545453</v>
      </c>
      <c r="W112" s="11">
        <f t="shared" si="24"/>
        <v>16936.645454545451</v>
      </c>
      <c r="X112" s="11"/>
      <c r="Y112" s="11">
        <f t="shared" si="20"/>
        <v>37260.619999999995</v>
      </c>
      <c r="Z112" s="11"/>
      <c r="AA112" s="5">
        <f t="shared" si="26"/>
        <v>222</v>
      </c>
      <c r="AB112" s="5">
        <v>222</v>
      </c>
      <c r="AC112" s="5"/>
      <c r="AD112" s="5"/>
      <c r="AE112" s="10">
        <f>AA112/T112</f>
        <v>111</v>
      </c>
      <c r="AF112" s="41">
        <f t="shared" si="21"/>
        <v>111</v>
      </c>
      <c r="AG112" s="3">
        <v>44621</v>
      </c>
      <c r="AH112" s="3"/>
      <c r="AI112" s="3"/>
      <c r="AJ112" s="4" t="s">
        <v>1169</v>
      </c>
    </row>
    <row r="113" spans="1:36" ht="63" customHeight="1" x14ac:dyDescent="0.25">
      <c r="A113" s="8" t="s">
        <v>385</v>
      </c>
      <c r="B113" s="3">
        <v>44553</v>
      </c>
      <c r="C113" s="6">
        <v>1416</v>
      </c>
      <c r="D113" s="8" t="s">
        <v>462</v>
      </c>
      <c r="E113" s="4" t="s">
        <v>462</v>
      </c>
      <c r="F113" s="3" t="s">
        <v>462</v>
      </c>
      <c r="G113" s="6" t="s">
        <v>462</v>
      </c>
      <c r="H113" s="4" t="s">
        <v>462</v>
      </c>
      <c r="I113" s="4" t="s">
        <v>418</v>
      </c>
      <c r="J113" s="5"/>
      <c r="K113" s="35">
        <f t="shared" si="32"/>
        <v>0</v>
      </c>
      <c r="L113" s="35">
        <f t="shared" si="29"/>
        <v>0</v>
      </c>
      <c r="M113" s="11">
        <f t="shared" si="22"/>
        <v>0</v>
      </c>
      <c r="N113" s="4"/>
      <c r="O113" s="4"/>
      <c r="P113" s="6"/>
      <c r="Q113" s="6"/>
      <c r="R113" s="6"/>
      <c r="S113" s="6" t="s">
        <v>43</v>
      </c>
      <c r="T113" s="4" t="s">
        <v>462</v>
      </c>
      <c r="U113" s="35" t="s">
        <v>462</v>
      </c>
      <c r="V113" s="11" t="e">
        <f t="shared" si="23"/>
        <v>#VALUE!</v>
      </c>
      <c r="W113" s="11" t="e">
        <f t="shared" si="24"/>
        <v>#VALUE!</v>
      </c>
      <c r="X113" s="11"/>
      <c r="Y113" s="11" t="s">
        <v>462</v>
      </c>
      <c r="Z113" s="11"/>
      <c r="AA113" s="5">
        <f t="shared" si="26"/>
        <v>510</v>
      </c>
      <c r="AB113" s="5">
        <v>510</v>
      </c>
      <c r="AC113" s="5"/>
      <c r="AD113" s="5"/>
      <c r="AE113" s="10" t="s">
        <v>462</v>
      </c>
      <c r="AF113" s="41" t="s">
        <v>462</v>
      </c>
      <c r="AG113" s="3">
        <v>44621</v>
      </c>
      <c r="AH113" s="3"/>
      <c r="AI113" s="3"/>
      <c r="AJ113" s="4"/>
    </row>
    <row r="114" spans="1:36" ht="47.25" customHeight="1" x14ac:dyDescent="0.25">
      <c r="A114" s="8" t="s">
        <v>386</v>
      </c>
      <c r="B114" s="3">
        <v>44553</v>
      </c>
      <c r="C114" s="6">
        <v>1416</v>
      </c>
      <c r="D114" s="8" t="s">
        <v>462</v>
      </c>
      <c r="E114" s="4" t="s">
        <v>462</v>
      </c>
      <c r="F114" s="3" t="s">
        <v>462</v>
      </c>
      <c r="G114" s="6" t="s">
        <v>462</v>
      </c>
      <c r="H114" s="4" t="s">
        <v>462</v>
      </c>
      <c r="I114" s="4" t="s">
        <v>419</v>
      </c>
      <c r="J114" s="5"/>
      <c r="K114" s="35">
        <f t="shared" si="32"/>
        <v>0</v>
      </c>
      <c r="L114" s="35">
        <f t="shared" si="29"/>
        <v>0</v>
      </c>
      <c r="M114" s="11">
        <f t="shared" si="22"/>
        <v>0</v>
      </c>
      <c r="N114" s="4"/>
      <c r="O114" s="4"/>
      <c r="P114" s="6"/>
      <c r="Q114" s="6"/>
      <c r="R114" s="6"/>
      <c r="S114" s="6" t="s">
        <v>26</v>
      </c>
      <c r="T114" s="4" t="s">
        <v>462</v>
      </c>
      <c r="U114" s="35" t="s">
        <v>462</v>
      </c>
      <c r="V114" s="11" t="e">
        <f t="shared" si="23"/>
        <v>#VALUE!</v>
      </c>
      <c r="W114" s="11" t="e">
        <f t="shared" si="24"/>
        <v>#VALUE!</v>
      </c>
      <c r="X114" s="11"/>
      <c r="Y114" s="11" t="s">
        <v>462</v>
      </c>
      <c r="Z114" s="11"/>
      <c r="AA114" s="5">
        <f t="shared" si="26"/>
        <v>1473920</v>
      </c>
      <c r="AB114" s="5">
        <v>1473920</v>
      </c>
      <c r="AC114" s="5"/>
      <c r="AD114" s="5"/>
      <c r="AE114" s="10" t="s">
        <v>462</v>
      </c>
      <c r="AF114" s="41" t="s">
        <v>462</v>
      </c>
      <c r="AG114" s="3">
        <v>44607</v>
      </c>
      <c r="AH114" s="3"/>
      <c r="AI114" s="3"/>
      <c r="AJ114" s="4"/>
    </row>
    <row r="115" spans="1:36" ht="63" customHeight="1" x14ac:dyDescent="0.25">
      <c r="A115" s="8" t="s">
        <v>387</v>
      </c>
      <c r="B115" s="3">
        <v>44553</v>
      </c>
      <c r="C115" s="6">
        <v>1416</v>
      </c>
      <c r="D115" s="8" t="s">
        <v>809</v>
      </c>
      <c r="E115" s="9" t="s">
        <v>808</v>
      </c>
      <c r="F115" s="3">
        <v>44587</v>
      </c>
      <c r="G115" s="6" t="s">
        <v>810</v>
      </c>
      <c r="H115" s="4" t="s">
        <v>131</v>
      </c>
      <c r="I115" s="4" t="s">
        <v>215</v>
      </c>
      <c r="J115" s="5">
        <v>272789006.60000002</v>
      </c>
      <c r="K115" s="35">
        <f t="shared" si="32"/>
        <v>272789006.60000002</v>
      </c>
      <c r="L115" s="35">
        <f t="shared" si="29"/>
        <v>272789006.60000002</v>
      </c>
      <c r="M115" s="11">
        <f t="shared" si="22"/>
        <v>24799000.600000001</v>
      </c>
      <c r="N115" s="4" t="s">
        <v>132</v>
      </c>
      <c r="O115" s="4" t="s">
        <v>2198</v>
      </c>
      <c r="P115" s="6" t="s">
        <v>36</v>
      </c>
      <c r="Q115" s="6">
        <v>0</v>
      </c>
      <c r="R115" s="6">
        <v>100</v>
      </c>
      <c r="S115" s="6" t="s">
        <v>26</v>
      </c>
      <c r="T115" s="4">
        <v>5</v>
      </c>
      <c r="U115" s="35">
        <f t="shared" ref="U115:U121" si="33">J115/AA115</f>
        <v>3559.82</v>
      </c>
      <c r="V115" s="11">
        <f t="shared" si="23"/>
        <v>323.62000000000006</v>
      </c>
      <c r="W115" s="11">
        <f t="shared" si="24"/>
        <v>3236.2000000000003</v>
      </c>
      <c r="X115" s="11"/>
      <c r="Y115" s="11">
        <f t="shared" si="20"/>
        <v>17799.100000000002</v>
      </c>
      <c r="Z115" s="11"/>
      <c r="AA115" s="5">
        <f t="shared" si="26"/>
        <v>76630</v>
      </c>
      <c r="AB115" s="5">
        <v>25545</v>
      </c>
      <c r="AC115" s="5">
        <v>51085</v>
      </c>
      <c r="AD115" s="5"/>
      <c r="AE115" s="10">
        <f t="shared" ref="AE115:AE121" si="34">AA115/T115</f>
        <v>15326</v>
      </c>
      <c r="AF115" s="41">
        <f t="shared" si="21"/>
        <v>15326</v>
      </c>
      <c r="AG115" s="3">
        <v>44757</v>
      </c>
      <c r="AH115" s="3">
        <v>44880</v>
      </c>
      <c r="AI115" s="3"/>
      <c r="AJ115" s="4" t="s">
        <v>2994</v>
      </c>
    </row>
    <row r="116" spans="1:36" ht="78.75" customHeight="1" x14ac:dyDescent="0.25">
      <c r="A116" s="8" t="s">
        <v>388</v>
      </c>
      <c r="B116" s="3">
        <v>44557</v>
      </c>
      <c r="C116" s="6">
        <v>1416</v>
      </c>
      <c r="D116" s="8" t="s">
        <v>1511</v>
      </c>
      <c r="E116" s="9" t="s">
        <v>1510</v>
      </c>
      <c r="F116" s="3">
        <v>44592</v>
      </c>
      <c r="G116" s="6" t="s">
        <v>932</v>
      </c>
      <c r="H116" s="4" t="s">
        <v>443</v>
      </c>
      <c r="I116" s="4" t="s">
        <v>420</v>
      </c>
      <c r="J116" s="5">
        <v>31334544.559999999</v>
      </c>
      <c r="K116" s="21">
        <f t="shared" si="32"/>
        <v>31334544.559999999</v>
      </c>
      <c r="L116" s="21">
        <f t="shared" si="29"/>
        <v>31334544.559999999</v>
      </c>
      <c r="M116" s="11">
        <f t="shared" si="22"/>
        <v>2848594.9599999995</v>
      </c>
      <c r="N116" s="4" t="s">
        <v>2199</v>
      </c>
      <c r="O116" s="4" t="s">
        <v>2200</v>
      </c>
      <c r="P116" s="4" t="s">
        <v>22</v>
      </c>
      <c r="Q116" s="6">
        <v>100</v>
      </c>
      <c r="R116" s="6">
        <v>0</v>
      </c>
      <c r="S116" s="6" t="s">
        <v>34</v>
      </c>
      <c r="T116" s="4">
        <v>50</v>
      </c>
      <c r="U116" s="21">
        <f t="shared" si="33"/>
        <v>26.119999999999997</v>
      </c>
      <c r="V116" s="11">
        <f t="shared" si="23"/>
        <v>2.3745454545454545</v>
      </c>
      <c r="W116" s="11">
        <f t="shared" si="24"/>
        <v>23.745454545454542</v>
      </c>
      <c r="X116" s="11"/>
      <c r="Y116" s="11">
        <f t="shared" si="20"/>
        <v>1305.9999999999998</v>
      </c>
      <c r="Z116" s="11"/>
      <c r="AA116" s="5">
        <f t="shared" si="26"/>
        <v>1199638</v>
      </c>
      <c r="AB116" s="5">
        <v>400000</v>
      </c>
      <c r="AC116" s="5">
        <v>799638</v>
      </c>
      <c r="AD116" s="5"/>
      <c r="AE116" s="10">
        <f t="shared" si="34"/>
        <v>23992.76</v>
      </c>
      <c r="AF116" s="41">
        <f t="shared" si="21"/>
        <v>23993</v>
      </c>
      <c r="AG116" s="3">
        <v>44593</v>
      </c>
      <c r="AH116" s="3">
        <v>44743</v>
      </c>
      <c r="AI116" s="3"/>
      <c r="AJ116" s="4" t="s">
        <v>67</v>
      </c>
    </row>
    <row r="117" spans="1:36" ht="94.5" customHeight="1" x14ac:dyDescent="0.25">
      <c r="A117" s="8" t="s">
        <v>389</v>
      </c>
      <c r="B117" s="3">
        <v>44560</v>
      </c>
      <c r="C117" s="6">
        <v>1416</v>
      </c>
      <c r="D117" s="8" t="s">
        <v>1512</v>
      </c>
      <c r="E117" s="9" t="s">
        <v>812</v>
      </c>
      <c r="F117" s="3">
        <v>44589</v>
      </c>
      <c r="G117" s="8" t="s">
        <v>815</v>
      </c>
      <c r="H117" s="4" t="s">
        <v>369</v>
      </c>
      <c r="I117" s="4" t="s">
        <v>217</v>
      </c>
      <c r="J117" s="5">
        <v>193132703.05000001</v>
      </c>
      <c r="K117" s="35">
        <f t="shared" si="32"/>
        <v>193132703.05000001</v>
      </c>
      <c r="L117" s="35">
        <f t="shared" si="29"/>
        <v>193132703.05000001</v>
      </c>
      <c r="M117" s="11">
        <f t="shared" si="22"/>
        <v>17557518.459090911</v>
      </c>
      <c r="N117" s="4" t="s">
        <v>817</v>
      </c>
      <c r="O117" s="4" t="s">
        <v>2201</v>
      </c>
      <c r="P117" s="6" t="s">
        <v>22</v>
      </c>
      <c r="Q117" s="6">
        <v>100</v>
      </c>
      <c r="R117" s="6">
        <v>0</v>
      </c>
      <c r="S117" s="6" t="s">
        <v>43</v>
      </c>
      <c r="T117" s="4">
        <v>1</v>
      </c>
      <c r="U117" s="35">
        <f t="shared" si="33"/>
        <v>4126.1500000000005</v>
      </c>
      <c r="V117" s="11">
        <f t="shared" si="23"/>
        <v>375.10454545454553</v>
      </c>
      <c r="W117" s="11">
        <f t="shared" si="24"/>
        <v>3751.045454545455</v>
      </c>
      <c r="X117" s="11"/>
      <c r="Y117" s="11">
        <f t="shared" si="20"/>
        <v>4126.1500000000005</v>
      </c>
      <c r="Z117" s="11"/>
      <c r="AA117" s="5">
        <f t="shared" si="26"/>
        <v>46807</v>
      </c>
      <c r="AB117" s="5">
        <v>46807</v>
      </c>
      <c r="AC117" s="5"/>
      <c r="AD117" s="5"/>
      <c r="AE117" s="10">
        <f t="shared" si="34"/>
        <v>46807</v>
      </c>
      <c r="AF117" s="41">
        <f t="shared" si="21"/>
        <v>46807</v>
      </c>
      <c r="AG117" s="3">
        <v>44682</v>
      </c>
      <c r="AH117" s="3"/>
      <c r="AI117" s="3"/>
      <c r="AJ117" s="4" t="s">
        <v>67</v>
      </c>
    </row>
    <row r="118" spans="1:36" ht="63" customHeight="1" x14ac:dyDescent="0.25">
      <c r="A118" s="8" t="s">
        <v>390</v>
      </c>
      <c r="B118" s="3">
        <v>44560</v>
      </c>
      <c r="C118" s="6">
        <v>1416</v>
      </c>
      <c r="D118" s="8" t="s">
        <v>1514</v>
      </c>
      <c r="E118" s="9" t="s">
        <v>1513</v>
      </c>
      <c r="F118" s="3">
        <v>44595</v>
      </c>
      <c r="G118" s="8" t="s">
        <v>1170</v>
      </c>
      <c r="H118" s="4" t="s">
        <v>443</v>
      </c>
      <c r="I118" s="4" t="s">
        <v>421</v>
      </c>
      <c r="J118" s="5">
        <v>18217357.800000001</v>
      </c>
      <c r="K118" s="35">
        <f t="shared" si="32"/>
        <v>18217357.800000001</v>
      </c>
      <c r="L118" s="35">
        <f t="shared" si="29"/>
        <v>18217357.800000001</v>
      </c>
      <c r="M118" s="11">
        <f t="shared" si="22"/>
        <v>1656123.4363636363</v>
      </c>
      <c r="N118" s="4" t="s">
        <v>933</v>
      </c>
      <c r="O118" s="4" t="s">
        <v>2202</v>
      </c>
      <c r="P118" s="4" t="s">
        <v>22</v>
      </c>
      <c r="Q118" s="6">
        <v>100</v>
      </c>
      <c r="R118" s="6">
        <v>0</v>
      </c>
      <c r="S118" s="6" t="s">
        <v>43</v>
      </c>
      <c r="T118" s="4">
        <v>100</v>
      </c>
      <c r="U118" s="35">
        <f t="shared" si="33"/>
        <v>13.100000000000001</v>
      </c>
      <c r="V118" s="11">
        <f t="shared" si="23"/>
        <v>1.1909090909090909</v>
      </c>
      <c r="W118" s="11">
        <f t="shared" si="24"/>
        <v>11.90909090909091</v>
      </c>
      <c r="X118" s="11"/>
      <c r="Y118" s="11">
        <f t="shared" si="20"/>
        <v>1310.0000000000002</v>
      </c>
      <c r="Z118" s="11"/>
      <c r="AA118" s="5">
        <f t="shared" si="26"/>
        <v>1390638</v>
      </c>
      <c r="AB118" s="5">
        <v>750000</v>
      </c>
      <c r="AC118" s="5">
        <v>640638</v>
      </c>
      <c r="AD118" s="5"/>
      <c r="AE118" s="10">
        <f t="shared" si="34"/>
        <v>13906.38</v>
      </c>
      <c r="AF118" s="41">
        <f t="shared" si="21"/>
        <v>13907</v>
      </c>
      <c r="AG118" s="3">
        <v>44652</v>
      </c>
      <c r="AH118" s="3">
        <v>44743</v>
      </c>
      <c r="AI118" s="3"/>
      <c r="AJ118" s="4" t="s">
        <v>67</v>
      </c>
    </row>
    <row r="119" spans="1:36" ht="78.75" customHeight="1" x14ac:dyDescent="0.25">
      <c r="A119" s="8" t="s">
        <v>391</v>
      </c>
      <c r="B119" s="3">
        <v>44560</v>
      </c>
      <c r="C119" s="6">
        <v>1416</v>
      </c>
      <c r="D119" s="8" t="s">
        <v>1515</v>
      </c>
      <c r="E119" s="9" t="s">
        <v>813</v>
      </c>
      <c r="F119" s="3">
        <v>44589</v>
      </c>
      <c r="G119" s="8" t="s">
        <v>816</v>
      </c>
      <c r="H119" s="4" t="s">
        <v>77</v>
      </c>
      <c r="I119" s="4" t="s">
        <v>271</v>
      </c>
      <c r="J119" s="5">
        <v>11908450</v>
      </c>
      <c r="K119" s="35">
        <f t="shared" si="32"/>
        <v>11908450</v>
      </c>
      <c r="L119" s="35">
        <f t="shared" si="29"/>
        <v>11908450</v>
      </c>
      <c r="M119" s="11">
        <f t="shared" si="22"/>
        <v>1082586.3636363635</v>
      </c>
      <c r="N119" s="4" t="s">
        <v>505</v>
      </c>
      <c r="O119" s="4" t="s">
        <v>2203</v>
      </c>
      <c r="P119" s="6" t="s">
        <v>22</v>
      </c>
      <c r="Q119" s="6">
        <v>100</v>
      </c>
      <c r="R119" s="6">
        <v>0</v>
      </c>
      <c r="S119" s="6" t="s">
        <v>23</v>
      </c>
      <c r="T119" s="4">
        <v>500</v>
      </c>
      <c r="U119" s="35">
        <f t="shared" si="33"/>
        <v>7.85</v>
      </c>
      <c r="V119" s="11">
        <f t="shared" si="23"/>
        <v>0.71363636363636362</v>
      </c>
      <c r="W119" s="11">
        <f t="shared" si="24"/>
        <v>7.1363636363636358</v>
      </c>
      <c r="X119" s="11"/>
      <c r="Y119" s="11">
        <f t="shared" si="20"/>
        <v>3925</v>
      </c>
      <c r="Z119" s="11"/>
      <c r="AA119" s="5">
        <f t="shared" si="26"/>
        <v>1517000</v>
      </c>
      <c r="AB119" s="5">
        <v>1517000</v>
      </c>
      <c r="AC119" s="5"/>
      <c r="AD119" s="5"/>
      <c r="AE119" s="10">
        <f t="shared" si="34"/>
        <v>3034</v>
      </c>
      <c r="AF119" s="41">
        <f t="shared" si="21"/>
        <v>3034</v>
      </c>
      <c r="AG119" s="3">
        <v>44621</v>
      </c>
      <c r="AH119" s="3"/>
      <c r="AI119" s="3"/>
      <c r="AJ119" s="4" t="s">
        <v>1169</v>
      </c>
    </row>
    <row r="120" spans="1:36" ht="47.25" customHeight="1" x14ac:dyDescent="0.25">
      <c r="A120" s="8" t="s">
        <v>392</v>
      </c>
      <c r="B120" s="3">
        <v>44560</v>
      </c>
      <c r="C120" s="6">
        <v>1416</v>
      </c>
      <c r="D120" s="8" t="s">
        <v>1517</v>
      </c>
      <c r="E120" s="9" t="s">
        <v>1516</v>
      </c>
      <c r="F120" s="3">
        <v>44592</v>
      </c>
      <c r="G120" s="6" t="s">
        <v>934</v>
      </c>
      <c r="H120" s="4" t="s">
        <v>443</v>
      </c>
      <c r="I120" s="4" t="s">
        <v>422</v>
      </c>
      <c r="J120" s="5">
        <v>31586922.399999999</v>
      </c>
      <c r="K120" s="35">
        <f t="shared" si="32"/>
        <v>31586922.399999999</v>
      </c>
      <c r="L120" s="35">
        <f t="shared" si="29"/>
        <v>31586922.399999999</v>
      </c>
      <c r="M120" s="11">
        <f t="shared" si="22"/>
        <v>2871538.4</v>
      </c>
      <c r="N120" s="4" t="s">
        <v>935</v>
      </c>
      <c r="O120" s="4" t="s">
        <v>2204</v>
      </c>
      <c r="P120" s="6" t="s">
        <v>22</v>
      </c>
      <c r="Q120" s="6">
        <v>100</v>
      </c>
      <c r="R120" s="6">
        <v>0</v>
      </c>
      <c r="S120" s="6" t="s">
        <v>43</v>
      </c>
      <c r="T120" s="4">
        <v>20</v>
      </c>
      <c r="U120" s="35">
        <f t="shared" si="33"/>
        <v>588.42999999999995</v>
      </c>
      <c r="V120" s="11">
        <f t="shared" si="23"/>
        <v>53.493636363636355</v>
      </c>
      <c r="W120" s="11">
        <f t="shared" si="24"/>
        <v>534.93636363636358</v>
      </c>
      <c r="X120" s="11"/>
      <c r="Y120" s="11">
        <f t="shared" si="20"/>
        <v>11768.599999999999</v>
      </c>
      <c r="Z120" s="11"/>
      <c r="AA120" s="5">
        <f t="shared" si="26"/>
        <v>53680</v>
      </c>
      <c r="AB120" s="5">
        <v>53680</v>
      </c>
      <c r="AC120" s="5"/>
      <c r="AD120" s="5"/>
      <c r="AE120" s="10">
        <f t="shared" si="34"/>
        <v>2684</v>
      </c>
      <c r="AF120" s="41">
        <f t="shared" si="21"/>
        <v>2684</v>
      </c>
      <c r="AG120" s="3">
        <v>44743</v>
      </c>
      <c r="AH120" s="3"/>
      <c r="AI120" s="3"/>
      <c r="AJ120" s="4" t="s">
        <v>67</v>
      </c>
    </row>
    <row r="121" spans="1:36" ht="126" customHeight="1" x14ac:dyDescent="0.25">
      <c r="A121" s="8" t="s">
        <v>393</v>
      </c>
      <c r="B121" s="3">
        <v>44560</v>
      </c>
      <c r="C121" s="6">
        <v>1416</v>
      </c>
      <c r="D121" s="8" t="s">
        <v>1519</v>
      </c>
      <c r="E121" s="9" t="s">
        <v>1518</v>
      </c>
      <c r="F121" s="3">
        <v>44592</v>
      </c>
      <c r="G121" s="6" t="s">
        <v>936</v>
      </c>
      <c r="H121" s="4" t="s">
        <v>74</v>
      </c>
      <c r="I121" s="4" t="s">
        <v>423</v>
      </c>
      <c r="J121" s="5">
        <v>416847200</v>
      </c>
      <c r="K121" s="35">
        <f t="shared" si="32"/>
        <v>416847200</v>
      </c>
      <c r="L121" s="35">
        <f t="shared" si="29"/>
        <v>416847200</v>
      </c>
      <c r="M121" s="11">
        <f t="shared" si="22"/>
        <v>37895200</v>
      </c>
      <c r="N121" s="4" t="s">
        <v>25</v>
      </c>
      <c r="O121" s="4" t="s">
        <v>2205</v>
      </c>
      <c r="P121" s="6" t="s">
        <v>24</v>
      </c>
      <c r="Q121" s="6">
        <v>0</v>
      </c>
      <c r="R121" s="6">
        <v>100</v>
      </c>
      <c r="S121" s="6" t="s">
        <v>23</v>
      </c>
      <c r="T121" s="4">
        <v>1000</v>
      </c>
      <c r="U121" s="35">
        <f t="shared" si="33"/>
        <v>12.32</v>
      </c>
      <c r="V121" s="11">
        <f t="shared" si="23"/>
        <v>1.1200000000000001</v>
      </c>
      <c r="W121" s="11">
        <f t="shared" si="24"/>
        <v>11.2</v>
      </c>
      <c r="X121" s="11"/>
      <c r="Y121" s="11">
        <f t="shared" si="20"/>
        <v>12320</v>
      </c>
      <c r="Z121" s="11"/>
      <c r="AA121" s="5">
        <f t="shared" si="26"/>
        <v>33835000</v>
      </c>
      <c r="AB121" s="5">
        <v>29894000</v>
      </c>
      <c r="AC121" s="5">
        <v>3941000</v>
      </c>
      <c r="AD121" s="5"/>
      <c r="AE121" s="10">
        <f t="shared" si="34"/>
        <v>33835</v>
      </c>
      <c r="AF121" s="41">
        <f t="shared" si="21"/>
        <v>33835</v>
      </c>
      <c r="AG121" s="3">
        <v>44621</v>
      </c>
      <c r="AH121" s="3">
        <v>44743</v>
      </c>
      <c r="AI121" s="3"/>
      <c r="AJ121" s="4" t="s">
        <v>3614</v>
      </c>
    </row>
    <row r="122" spans="1:36" ht="110.25" customHeight="1" x14ac:dyDescent="0.25">
      <c r="A122" s="8" t="s">
        <v>394</v>
      </c>
      <c r="B122" s="3">
        <v>44560</v>
      </c>
      <c r="C122" s="6">
        <v>1416</v>
      </c>
      <c r="D122" s="8" t="s">
        <v>425</v>
      </c>
      <c r="E122" s="4" t="s">
        <v>425</v>
      </c>
      <c r="F122" s="8" t="s">
        <v>425</v>
      </c>
      <c r="G122" s="6" t="s">
        <v>425</v>
      </c>
      <c r="H122" s="8" t="s">
        <v>425</v>
      </c>
      <c r="I122" s="4" t="s">
        <v>424</v>
      </c>
      <c r="J122" s="5" t="s">
        <v>425</v>
      </c>
      <c r="K122" s="35" t="str">
        <f t="shared" si="32"/>
        <v>отменен</v>
      </c>
      <c r="L122" s="35" t="str">
        <f t="shared" si="29"/>
        <v>отменен</v>
      </c>
      <c r="M122" s="11" t="e">
        <f t="shared" si="22"/>
        <v>#VALUE!</v>
      </c>
      <c r="N122" s="35" t="s">
        <v>425</v>
      </c>
      <c r="O122" s="35" t="s">
        <v>425</v>
      </c>
      <c r="P122" s="35" t="s">
        <v>425</v>
      </c>
      <c r="Q122" s="6" t="s">
        <v>425</v>
      </c>
      <c r="R122" s="6" t="s">
        <v>425</v>
      </c>
      <c r="S122" s="6" t="s">
        <v>51</v>
      </c>
      <c r="T122" s="35" t="s">
        <v>425</v>
      </c>
      <c r="U122" s="35" t="s">
        <v>425</v>
      </c>
      <c r="V122" s="11" t="e">
        <f t="shared" si="23"/>
        <v>#VALUE!</v>
      </c>
      <c r="W122" s="11" t="e">
        <f t="shared" si="24"/>
        <v>#VALUE!</v>
      </c>
      <c r="X122" s="11"/>
      <c r="Y122" s="11" t="e">
        <f t="shared" si="20"/>
        <v>#VALUE!</v>
      </c>
      <c r="Z122" s="11"/>
      <c r="AA122" s="5">
        <v>4118</v>
      </c>
      <c r="AB122" s="5">
        <v>4118</v>
      </c>
      <c r="AC122" s="5" t="s">
        <v>425</v>
      </c>
      <c r="AD122" s="5" t="s">
        <v>425</v>
      </c>
      <c r="AE122" s="10" t="s">
        <v>425</v>
      </c>
      <c r="AF122" s="41" t="s">
        <v>425</v>
      </c>
      <c r="AG122" s="3">
        <v>44652</v>
      </c>
      <c r="AH122" s="3" t="s">
        <v>425</v>
      </c>
      <c r="AI122" s="3" t="s">
        <v>425</v>
      </c>
      <c r="AJ122" s="6" t="s">
        <v>425</v>
      </c>
    </row>
    <row r="123" spans="1:36" ht="82.5" customHeight="1" x14ac:dyDescent="0.25">
      <c r="A123" s="8" t="s">
        <v>395</v>
      </c>
      <c r="B123" s="3">
        <v>44560</v>
      </c>
      <c r="C123" s="6">
        <v>1688</v>
      </c>
      <c r="D123" s="8" t="s">
        <v>462</v>
      </c>
      <c r="E123" s="4" t="s">
        <v>462</v>
      </c>
      <c r="F123" s="3" t="s">
        <v>462</v>
      </c>
      <c r="G123" s="6" t="s">
        <v>462</v>
      </c>
      <c r="H123" s="4" t="s">
        <v>462</v>
      </c>
      <c r="I123" s="4" t="s">
        <v>426</v>
      </c>
      <c r="J123" s="5"/>
      <c r="K123" s="35">
        <f t="shared" si="32"/>
        <v>0</v>
      </c>
      <c r="L123" s="35">
        <f t="shared" si="29"/>
        <v>0</v>
      </c>
      <c r="M123" s="11">
        <f t="shared" si="22"/>
        <v>0</v>
      </c>
      <c r="N123" s="4" t="s">
        <v>462</v>
      </c>
      <c r="O123" s="4" t="s">
        <v>462</v>
      </c>
      <c r="P123" s="6"/>
      <c r="Q123" s="6"/>
      <c r="R123" s="6"/>
      <c r="S123" s="6" t="s">
        <v>427</v>
      </c>
      <c r="T123" s="4" t="s">
        <v>462</v>
      </c>
      <c r="U123" s="35" t="s">
        <v>462</v>
      </c>
      <c r="V123" s="11" t="e">
        <f t="shared" si="23"/>
        <v>#VALUE!</v>
      </c>
      <c r="W123" s="11" t="e">
        <f t="shared" si="24"/>
        <v>#VALUE!</v>
      </c>
      <c r="X123" s="11"/>
      <c r="Y123" s="11" t="s">
        <v>462</v>
      </c>
      <c r="Z123" s="11"/>
      <c r="AA123" s="5">
        <f t="shared" ref="AA123:AA137" si="35">AB123+AC123+AD123</f>
        <v>3736400</v>
      </c>
      <c r="AB123" s="5">
        <v>800000</v>
      </c>
      <c r="AC123" s="5">
        <v>1600000</v>
      </c>
      <c r="AD123" s="5">
        <v>1336400</v>
      </c>
      <c r="AE123" s="10" t="s">
        <v>462</v>
      </c>
      <c r="AF123" s="41" t="s">
        <v>462</v>
      </c>
      <c r="AG123" s="3">
        <v>44682</v>
      </c>
      <c r="AH123" s="3">
        <v>44743</v>
      </c>
      <c r="AI123" s="3">
        <v>44805</v>
      </c>
      <c r="AJ123" s="4"/>
    </row>
    <row r="124" spans="1:36" ht="78.75" customHeight="1" x14ac:dyDescent="0.25">
      <c r="A124" s="8" t="s">
        <v>396</v>
      </c>
      <c r="B124" s="3">
        <v>44560</v>
      </c>
      <c r="C124" s="6">
        <v>1688</v>
      </c>
      <c r="D124" s="8" t="s">
        <v>462</v>
      </c>
      <c r="E124" s="4" t="s">
        <v>462</v>
      </c>
      <c r="F124" s="3" t="s">
        <v>462</v>
      </c>
      <c r="G124" s="6" t="s">
        <v>462</v>
      </c>
      <c r="H124" s="4" t="s">
        <v>462</v>
      </c>
      <c r="I124" s="4" t="s">
        <v>428</v>
      </c>
      <c r="J124" s="5"/>
      <c r="K124" s="35">
        <f t="shared" si="32"/>
        <v>0</v>
      </c>
      <c r="L124" s="35">
        <f t="shared" si="29"/>
        <v>0</v>
      </c>
      <c r="M124" s="11">
        <f t="shared" si="22"/>
        <v>0</v>
      </c>
      <c r="N124" s="4" t="s">
        <v>462</v>
      </c>
      <c r="O124" s="4" t="s">
        <v>462</v>
      </c>
      <c r="P124" s="6"/>
      <c r="Q124" s="6"/>
      <c r="R124" s="6"/>
      <c r="S124" s="6" t="s">
        <v>427</v>
      </c>
      <c r="T124" s="4" t="s">
        <v>462</v>
      </c>
      <c r="U124" s="35" t="s">
        <v>462</v>
      </c>
      <c r="V124" s="11" t="e">
        <f t="shared" si="23"/>
        <v>#VALUE!</v>
      </c>
      <c r="W124" s="11" t="e">
        <f t="shared" si="24"/>
        <v>#VALUE!</v>
      </c>
      <c r="X124" s="11"/>
      <c r="Y124" s="11" t="s">
        <v>462</v>
      </c>
      <c r="Z124" s="11"/>
      <c r="AA124" s="5">
        <f>AB124+AC124</f>
        <v>960900</v>
      </c>
      <c r="AB124" s="5">
        <v>480000</v>
      </c>
      <c r="AC124" s="5">
        <v>480900</v>
      </c>
      <c r="AD124" s="5" t="s">
        <v>462</v>
      </c>
      <c r="AE124" s="10" t="s">
        <v>462</v>
      </c>
      <c r="AF124" s="41" t="s">
        <v>462</v>
      </c>
      <c r="AG124" s="3">
        <v>44652</v>
      </c>
      <c r="AH124" s="3">
        <v>44713</v>
      </c>
      <c r="AI124" s="3"/>
      <c r="AJ124" s="4"/>
    </row>
    <row r="125" spans="1:36" ht="94.5" customHeight="1" x14ac:dyDescent="0.25">
      <c r="A125" s="8" t="s">
        <v>397</v>
      </c>
      <c r="B125" s="3">
        <v>44560</v>
      </c>
      <c r="C125" s="6">
        <v>1688</v>
      </c>
      <c r="D125" s="8" t="s">
        <v>462</v>
      </c>
      <c r="E125" s="4" t="s">
        <v>462</v>
      </c>
      <c r="F125" s="3" t="s">
        <v>462</v>
      </c>
      <c r="G125" s="6" t="s">
        <v>462</v>
      </c>
      <c r="H125" s="4" t="s">
        <v>462</v>
      </c>
      <c r="I125" s="4" t="s">
        <v>429</v>
      </c>
      <c r="J125" s="5"/>
      <c r="K125" s="35">
        <f t="shared" si="32"/>
        <v>0</v>
      </c>
      <c r="L125" s="35">
        <f t="shared" si="29"/>
        <v>0</v>
      </c>
      <c r="M125" s="11">
        <f t="shared" si="22"/>
        <v>0</v>
      </c>
      <c r="N125" s="4" t="s">
        <v>462</v>
      </c>
      <c r="O125" s="4" t="s">
        <v>462</v>
      </c>
      <c r="P125" s="6"/>
      <c r="Q125" s="6"/>
      <c r="R125" s="6"/>
      <c r="S125" s="6" t="s">
        <v>427</v>
      </c>
      <c r="T125" s="4" t="s">
        <v>462</v>
      </c>
      <c r="U125" s="35" t="s">
        <v>462</v>
      </c>
      <c r="V125" s="11" t="e">
        <f t="shared" si="23"/>
        <v>#VALUE!</v>
      </c>
      <c r="W125" s="11" t="e">
        <f t="shared" si="24"/>
        <v>#VALUE!</v>
      </c>
      <c r="X125" s="11"/>
      <c r="Y125" s="11" t="s">
        <v>462</v>
      </c>
      <c r="Z125" s="11"/>
      <c r="AA125" s="5">
        <f>AB125</f>
        <v>164880</v>
      </c>
      <c r="AB125" s="5">
        <v>164880</v>
      </c>
      <c r="AC125" s="5" t="s">
        <v>462</v>
      </c>
      <c r="AD125" s="5" t="s">
        <v>462</v>
      </c>
      <c r="AE125" s="10" t="s">
        <v>462</v>
      </c>
      <c r="AF125" s="41" t="s">
        <v>462</v>
      </c>
      <c r="AG125" s="3">
        <v>44621</v>
      </c>
      <c r="AH125" s="3"/>
      <c r="AI125" s="3"/>
      <c r="AJ125" s="4"/>
    </row>
    <row r="126" spans="1:36" ht="94.5" customHeight="1" x14ac:dyDescent="0.25">
      <c r="A126" s="8" t="s">
        <v>398</v>
      </c>
      <c r="B126" s="3">
        <v>44560</v>
      </c>
      <c r="C126" s="6">
        <v>1416</v>
      </c>
      <c r="D126" s="8" t="s">
        <v>1521</v>
      </c>
      <c r="E126" s="9" t="s">
        <v>1520</v>
      </c>
      <c r="F126" s="3">
        <v>44595</v>
      </c>
      <c r="G126" s="6" t="s">
        <v>937</v>
      </c>
      <c r="H126" s="4" t="s">
        <v>77</v>
      </c>
      <c r="I126" s="4" t="s">
        <v>430</v>
      </c>
      <c r="J126" s="5">
        <v>465160504.31999999</v>
      </c>
      <c r="K126" s="35">
        <f t="shared" si="32"/>
        <v>465160504.31999999</v>
      </c>
      <c r="L126" s="35">
        <f t="shared" ref="L126:L137" si="36">K126</f>
        <v>465160504.31999999</v>
      </c>
      <c r="M126" s="11">
        <f t="shared" si="22"/>
        <v>42287318.574545451</v>
      </c>
      <c r="N126" s="4" t="s">
        <v>885</v>
      </c>
      <c r="O126" s="4" t="s">
        <v>2206</v>
      </c>
      <c r="P126" s="6" t="s">
        <v>22</v>
      </c>
      <c r="Q126" s="6">
        <v>100</v>
      </c>
      <c r="R126" s="6">
        <v>0</v>
      </c>
      <c r="S126" s="6" t="s">
        <v>51</v>
      </c>
      <c r="T126" s="4">
        <v>4.8</v>
      </c>
      <c r="U126" s="35">
        <f>J126/AA126</f>
        <v>13399.95</v>
      </c>
      <c r="V126" s="11">
        <f t="shared" si="23"/>
        <v>1218.1772727272728</v>
      </c>
      <c r="W126" s="11">
        <f t="shared" si="24"/>
        <v>12181.772727272728</v>
      </c>
      <c r="X126" s="11"/>
      <c r="Y126" s="11">
        <f t="shared" si="20"/>
        <v>64319.76</v>
      </c>
      <c r="Z126" s="11"/>
      <c r="AA126" s="5">
        <f>AB126+AC126</f>
        <v>34713.599999999999</v>
      </c>
      <c r="AB126" s="5">
        <v>15422.4</v>
      </c>
      <c r="AC126" s="5">
        <v>19291.2</v>
      </c>
      <c r="AD126" s="5"/>
      <c r="AE126" s="10">
        <f>AA126/T126</f>
        <v>7232</v>
      </c>
      <c r="AF126" s="41">
        <f t="shared" si="21"/>
        <v>7232</v>
      </c>
      <c r="AG126" s="3">
        <v>44713</v>
      </c>
      <c r="AH126" s="3">
        <v>44835</v>
      </c>
      <c r="AI126" s="3"/>
      <c r="AJ126" s="4" t="s">
        <v>2994</v>
      </c>
    </row>
    <row r="127" spans="1:36" ht="78.75" customHeight="1" x14ac:dyDescent="0.25">
      <c r="A127" s="8" t="s">
        <v>399</v>
      </c>
      <c r="B127" s="3">
        <v>44560</v>
      </c>
      <c r="C127" s="6">
        <v>1688</v>
      </c>
      <c r="D127" s="8" t="s">
        <v>1523</v>
      </c>
      <c r="E127" s="9" t="s">
        <v>1522</v>
      </c>
      <c r="F127" s="3">
        <v>44592</v>
      </c>
      <c r="G127" s="6" t="s">
        <v>938</v>
      </c>
      <c r="H127" s="4" t="s">
        <v>940</v>
      </c>
      <c r="I127" s="4" t="s">
        <v>431</v>
      </c>
      <c r="J127" s="5">
        <v>4358119.5</v>
      </c>
      <c r="K127" s="35">
        <f t="shared" si="32"/>
        <v>4358119.5</v>
      </c>
      <c r="L127" s="35">
        <f t="shared" si="36"/>
        <v>4358119.5</v>
      </c>
      <c r="M127" s="11">
        <f t="shared" si="22"/>
        <v>396192.68181818182</v>
      </c>
      <c r="N127" s="4" t="s">
        <v>941</v>
      </c>
      <c r="O127" s="4" t="s">
        <v>2207</v>
      </c>
      <c r="P127" s="6" t="s">
        <v>22</v>
      </c>
      <c r="Q127" s="6">
        <v>100</v>
      </c>
      <c r="R127" s="6">
        <v>0</v>
      </c>
      <c r="S127" s="6" t="s">
        <v>427</v>
      </c>
      <c r="T127" s="4">
        <v>10</v>
      </c>
      <c r="U127" s="35">
        <f>J127/AA127</f>
        <v>162.75</v>
      </c>
      <c r="V127" s="11">
        <f t="shared" si="23"/>
        <v>14.795454545454545</v>
      </c>
      <c r="W127" s="11">
        <f t="shared" si="24"/>
        <v>147.95454545454547</v>
      </c>
      <c r="X127" s="11"/>
      <c r="Y127" s="11">
        <f t="shared" si="20"/>
        <v>1627.5</v>
      </c>
      <c r="Z127" s="11"/>
      <c r="AA127" s="5">
        <f t="shared" si="35"/>
        <v>26778</v>
      </c>
      <c r="AB127" s="5">
        <v>26778</v>
      </c>
      <c r="AC127" s="5"/>
      <c r="AD127" s="5"/>
      <c r="AE127" s="10">
        <f>AA127/T127</f>
        <v>2677.8</v>
      </c>
      <c r="AF127" s="41">
        <f t="shared" si="21"/>
        <v>2678</v>
      </c>
      <c r="AG127" s="3">
        <v>44621</v>
      </c>
      <c r="AH127" s="3"/>
      <c r="AI127" s="3"/>
      <c r="AJ127" s="4" t="s">
        <v>1169</v>
      </c>
    </row>
    <row r="128" spans="1:36" ht="63" customHeight="1" x14ac:dyDescent="0.25">
      <c r="A128" s="8" t="s">
        <v>400</v>
      </c>
      <c r="B128" s="3">
        <v>44560</v>
      </c>
      <c r="C128" s="6">
        <v>1688</v>
      </c>
      <c r="D128" s="8" t="s">
        <v>462</v>
      </c>
      <c r="E128" s="4" t="s">
        <v>462</v>
      </c>
      <c r="F128" s="3" t="s">
        <v>462</v>
      </c>
      <c r="G128" s="6" t="s">
        <v>462</v>
      </c>
      <c r="H128" s="4" t="s">
        <v>462</v>
      </c>
      <c r="I128" s="4" t="s">
        <v>432</v>
      </c>
      <c r="J128" s="5"/>
      <c r="K128" s="35">
        <f t="shared" si="32"/>
        <v>0</v>
      </c>
      <c r="L128" s="35">
        <f t="shared" si="36"/>
        <v>0</v>
      </c>
      <c r="M128" s="11">
        <f t="shared" si="22"/>
        <v>0</v>
      </c>
      <c r="N128" s="4" t="s">
        <v>462</v>
      </c>
      <c r="O128" s="4" t="s">
        <v>462</v>
      </c>
      <c r="P128" s="6"/>
      <c r="Q128" s="6"/>
      <c r="R128" s="6"/>
      <c r="S128" s="6" t="s">
        <v>427</v>
      </c>
      <c r="T128" s="4" t="s">
        <v>462</v>
      </c>
      <c r="U128" s="35" t="s">
        <v>462</v>
      </c>
      <c r="V128" s="11" t="e">
        <f t="shared" si="23"/>
        <v>#VALUE!</v>
      </c>
      <c r="W128" s="11" t="e">
        <f t="shared" si="24"/>
        <v>#VALUE!</v>
      </c>
      <c r="X128" s="11"/>
      <c r="Y128" s="11" t="s">
        <v>462</v>
      </c>
      <c r="Z128" s="11"/>
      <c r="AA128" s="5" t="e">
        <f t="shared" si="35"/>
        <v>#VALUE!</v>
      </c>
      <c r="AB128" s="5">
        <v>1050641</v>
      </c>
      <c r="AC128" s="5" t="s">
        <v>462</v>
      </c>
      <c r="AD128" s="5" t="s">
        <v>462</v>
      </c>
      <c r="AE128" s="10" t="s">
        <v>462</v>
      </c>
      <c r="AF128" s="41" t="s">
        <v>462</v>
      </c>
      <c r="AG128" s="3">
        <v>44621</v>
      </c>
      <c r="AH128" s="3"/>
      <c r="AI128" s="3"/>
      <c r="AJ128" s="4"/>
    </row>
    <row r="129" spans="1:36" ht="78.75" customHeight="1" x14ac:dyDescent="0.25">
      <c r="A129" s="8" t="s">
        <v>401</v>
      </c>
      <c r="B129" s="3">
        <v>44560</v>
      </c>
      <c r="C129" s="6">
        <v>1688</v>
      </c>
      <c r="D129" s="8" t="s">
        <v>462</v>
      </c>
      <c r="E129" s="4" t="s">
        <v>462</v>
      </c>
      <c r="F129" s="3" t="s">
        <v>462</v>
      </c>
      <c r="G129" s="6" t="s">
        <v>462</v>
      </c>
      <c r="H129" s="4" t="s">
        <v>462</v>
      </c>
      <c r="I129" s="4" t="s">
        <v>433</v>
      </c>
      <c r="J129" s="5"/>
      <c r="K129" s="35">
        <f t="shared" si="32"/>
        <v>0</v>
      </c>
      <c r="L129" s="35">
        <f t="shared" si="36"/>
        <v>0</v>
      </c>
      <c r="M129" s="11">
        <f t="shared" si="22"/>
        <v>0</v>
      </c>
      <c r="N129" s="4" t="s">
        <v>462</v>
      </c>
      <c r="O129" s="4" t="s">
        <v>462</v>
      </c>
      <c r="P129" s="6"/>
      <c r="Q129" s="6"/>
      <c r="R129" s="6"/>
      <c r="S129" s="6" t="s">
        <v>427</v>
      </c>
      <c r="T129" s="4" t="s">
        <v>462</v>
      </c>
      <c r="U129" s="35" t="s">
        <v>462</v>
      </c>
      <c r="V129" s="11" t="e">
        <f t="shared" si="23"/>
        <v>#VALUE!</v>
      </c>
      <c r="W129" s="11" t="e">
        <f t="shared" si="24"/>
        <v>#VALUE!</v>
      </c>
      <c r="X129" s="11"/>
      <c r="Y129" s="11" t="s">
        <v>462</v>
      </c>
      <c r="Z129" s="11"/>
      <c r="AA129" s="5" t="e">
        <f t="shared" si="35"/>
        <v>#VALUE!</v>
      </c>
      <c r="AB129" s="5">
        <v>18610</v>
      </c>
      <c r="AC129" s="5" t="s">
        <v>462</v>
      </c>
      <c r="AD129" s="5" t="s">
        <v>462</v>
      </c>
      <c r="AE129" s="10" t="s">
        <v>462</v>
      </c>
      <c r="AF129" s="41" t="s">
        <v>462</v>
      </c>
      <c r="AG129" s="3">
        <v>44621</v>
      </c>
      <c r="AH129" s="3"/>
      <c r="AI129" s="3"/>
      <c r="AJ129" s="4"/>
    </row>
    <row r="130" spans="1:36" ht="78.75" customHeight="1" x14ac:dyDescent="0.25">
      <c r="A130" s="8" t="s">
        <v>402</v>
      </c>
      <c r="B130" s="3">
        <v>44560</v>
      </c>
      <c r="C130" s="6">
        <v>1688</v>
      </c>
      <c r="D130" s="8" t="s">
        <v>462</v>
      </c>
      <c r="E130" s="4" t="s">
        <v>462</v>
      </c>
      <c r="F130" s="3" t="s">
        <v>462</v>
      </c>
      <c r="G130" s="6" t="s">
        <v>462</v>
      </c>
      <c r="H130" s="4" t="s">
        <v>462</v>
      </c>
      <c r="I130" s="4" t="s">
        <v>434</v>
      </c>
      <c r="J130" s="5"/>
      <c r="K130" s="35">
        <f t="shared" si="32"/>
        <v>0</v>
      </c>
      <c r="L130" s="35">
        <f t="shared" si="36"/>
        <v>0</v>
      </c>
      <c r="M130" s="11">
        <f t="shared" si="22"/>
        <v>0</v>
      </c>
      <c r="N130" s="4" t="s">
        <v>462</v>
      </c>
      <c r="O130" s="4" t="s">
        <v>462</v>
      </c>
      <c r="P130" s="6"/>
      <c r="Q130" s="6"/>
      <c r="R130" s="6"/>
      <c r="S130" s="6" t="s">
        <v>427</v>
      </c>
      <c r="T130" s="4" t="s">
        <v>462</v>
      </c>
      <c r="U130" s="35" t="s">
        <v>462</v>
      </c>
      <c r="V130" s="11" t="e">
        <f t="shared" si="23"/>
        <v>#VALUE!</v>
      </c>
      <c r="W130" s="11" t="e">
        <f t="shared" si="24"/>
        <v>#VALUE!</v>
      </c>
      <c r="X130" s="11"/>
      <c r="Y130" s="11" t="s">
        <v>462</v>
      </c>
      <c r="Z130" s="11"/>
      <c r="AA130" s="5">
        <f>AB130</f>
        <v>964755</v>
      </c>
      <c r="AB130" s="5">
        <v>964755</v>
      </c>
      <c r="AC130" s="5" t="s">
        <v>462</v>
      </c>
      <c r="AD130" s="5" t="s">
        <v>462</v>
      </c>
      <c r="AE130" s="10" t="s">
        <v>462</v>
      </c>
      <c r="AF130" s="41" t="s">
        <v>462</v>
      </c>
      <c r="AG130" s="3">
        <v>44621</v>
      </c>
      <c r="AH130" s="3"/>
      <c r="AI130" s="3"/>
      <c r="AJ130" s="4"/>
    </row>
    <row r="131" spans="1:36" ht="94.5" customHeight="1" x14ac:dyDescent="0.25">
      <c r="A131" s="8" t="s">
        <v>403</v>
      </c>
      <c r="B131" s="3">
        <v>44560</v>
      </c>
      <c r="C131" s="6">
        <v>1688</v>
      </c>
      <c r="D131" s="8" t="s">
        <v>1525</v>
      </c>
      <c r="E131" s="9" t="s">
        <v>1524</v>
      </c>
      <c r="F131" s="3">
        <v>44608</v>
      </c>
      <c r="G131" s="6" t="s">
        <v>939</v>
      </c>
      <c r="H131" s="4" t="s">
        <v>940</v>
      </c>
      <c r="I131" s="4" t="s">
        <v>435</v>
      </c>
      <c r="J131" s="5">
        <v>404874591</v>
      </c>
      <c r="K131" s="35">
        <f t="shared" si="32"/>
        <v>404874591</v>
      </c>
      <c r="L131" s="35">
        <f t="shared" si="36"/>
        <v>404874591</v>
      </c>
      <c r="M131" s="11">
        <f t="shared" si="22"/>
        <v>36806781</v>
      </c>
      <c r="N131" s="4" t="s">
        <v>943</v>
      </c>
      <c r="O131" s="4" t="s">
        <v>2208</v>
      </c>
      <c r="P131" s="6" t="s">
        <v>22</v>
      </c>
      <c r="Q131" s="6">
        <v>100</v>
      </c>
      <c r="R131" s="6">
        <v>0</v>
      </c>
      <c r="S131" s="6" t="s">
        <v>427</v>
      </c>
      <c r="T131" s="4">
        <v>10</v>
      </c>
      <c r="U131" s="35">
        <f t="shared" ref="U131:U137" si="37">J131/AA131</f>
        <v>491.15</v>
      </c>
      <c r="V131" s="11">
        <f t="shared" si="23"/>
        <v>44.65</v>
      </c>
      <c r="W131" s="11">
        <f t="shared" si="24"/>
        <v>446.5</v>
      </c>
      <c r="X131" s="11"/>
      <c r="Y131" s="11">
        <f t="shared" ref="Y131:Y137" si="38">U131*T131</f>
        <v>4911.5</v>
      </c>
      <c r="Z131" s="11"/>
      <c r="AA131" s="5">
        <f t="shared" si="35"/>
        <v>824340</v>
      </c>
      <c r="AB131" s="5">
        <v>824340</v>
      </c>
      <c r="AC131" s="5"/>
      <c r="AD131" s="5"/>
      <c r="AE131" s="10">
        <f>AA131/T131</f>
        <v>82434</v>
      </c>
      <c r="AF131" s="41">
        <f t="shared" ref="AF131:AF137" si="39">_xlfn.CEILING.MATH(AE131)</f>
        <v>82434</v>
      </c>
      <c r="AG131" s="3">
        <v>44621</v>
      </c>
      <c r="AH131" s="3"/>
      <c r="AI131" s="3"/>
      <c r="AJ131" s="4" t="s">
        <v>1169</v>
      </c>
    </row>
    <row r="132" spans="1:36" ht="94.5" customHeight="1" x14ac:dyDescent="0.25">
      <c r="A132" s="8" t="s">
        <v>404</v>
      </c>
      <c r="B132" s="3">
        <v>44560</v>
      </c>
      <c r="C132" s="6">
        <v>1416</v>
      </c>
      <c r="D132" s="8" t="s">
        <v>1527</v>
      </c>
      <c r="E132" s="9" t="s">
        <v>1526</v>
      </c>
      <c r="F132" s="3">
        <v>44600</v>
      </c>
      <c r="G132" s="6" t="s">
        <v>944</v>
      </c>
      <c r="H132" s="4" t="s">
        <v>77</v>
      </c>
      <c r="I132" s="4" t="s">
        <v>436</v>
      </c>
      <c r="J132" s="5">
        <v>598617915.84000003</v>
      </c>
      <c r="K132" s="35">
        <f t="shared" si="32"/>
        <v>598617915.84000003</v>
      </c>
      <c r="L132" s="35">
        <f t="shared" si="36"/>
        <v>598617915.84000003</v>
      </c>
      <c r="M132" s="11">
        <f t="shared" ref="M132:M137" si="40">(K132*10)/110</f>
        <v>54419810.530909099</v>
      </c>
      <c r="N132" s="4" t="s">
        <v>885</v>
      </c>
      <c r="O132" s="4" t="s">
        <v>2209</v>
      </c>
      <c r="P132" s="6" t="s">
        <v>22</v>
      </c>
      <c r="Q132" s="6">
        <v>100</v>
      </c>
      <c r="R132" s="6">
        <v>0</v>
      </c>
      <c r="S132" s="6" t="s">
        <v>26</v>
      </c>
      <c r="T132" s="4">
        <v>2.4</v>
      </c>
      <c r="U132" s="35">
        <f t="shared" si="37"/>
        <v>13605.200000000003</v>
      </c>
      <c r="V132" s="11">
        <f t="shared" ref="V132:V137" si="41">(U132*10)/110</f>
        <v>1236.836363636364</v>
      </c>
      <c r="W132" s="11">
        <f t="shared" ref="W132:W137" si="42">U132-V132</f>
        <v>12368.363636363638</v>
      </c>
      <c r="X132" s="11"/>
      <c r="Y132" s="11">
        <f t="shared" si="38"/>
        <v>32652.480000000003</v>
      </c>
      <c r="Z132" s="11"/>
      <c r="AA132" s="5">
        <f t="shared" si="35"/>
        <v>43999.199999999997</v>
      </c>
      <c r="AB132" s="5">
        <v>22380</v>
      </c>
      <c r="AC132" s="5">
        <v>7036.8</v>
      </c>
      <c r="AD132" s="5">
        <v>14582.4</v>
      </c>
      <c r="AE132" s="10">
        <f>AA132/T132</f>
        <v>18333</v>
      </c>
      <c r="AF132" s="41">
        <f t="shared" si="39"/>
        <v>18333</v>
      </c>
      <c r="AG132" s="3">
        <v>44635</v>
      </c>
      <c r="AH132" s="3">
        <v>44713</v>
      </c>
      <c r="AI132" s="3">
        <v>44835</v>
      </c>
      <c r="AJ132" s="4" t="s">
        <v>2996</v>
      </c>
    </row>
    <row r="133" spans="1:36" ht="47.25" customHeight="1" x14ac:dyDescent="0.25">
      <c r="A133" s="8" t="s">
        <v>405</v>
      </c>
      <c r="B133" s="3">
        <v>44560</v>
      </c>
      <c r="C133" s="6">
        <v>1416</v>
      </c>
      <c r="D133" s="8" t="s">
        <v>1529</v>
      </c>
      <c r="E133" s="9" t="s">
        <v>1528</v>
      </c>
      <c r="F133" s="3">
        <v>44601</v>
      </c>
      <c r="G133" s="6" t="s">
        <v>945</v>
      </c>
      <c r="H133" s="4" t="s">
        <v>73</v>
      </c>
      <c r="I133" s="4" t="s">
        <v>295</v>
      </c>
      <c r="J133" s="5">
        <v>689289320.70000005</v>
      </c>
      <c r="K133" s="35">
        <f t="shared" si="32"/>
        <v>689289320.70000005</v>
      </c>
      <c r="L133" s="35">
        <f t="shared" si="36"/>
        <v>689289320.70000005</v>
      </c>
      <c r="M133" s="11">
        <f t="shared" si="40"/>
        <v>62662665.518181816</v>
      </c>
      <c r="N133" s="4" t="s">
        <v>946</v>
      </c>
      <c r="O133" s="4" t="s">
        <v>2210</v>
      </c>
      <c r="P133" s="4" t="s">
        <v>22</v>
      </c>
      <c r="Q133" s="6">
        <v>100</v>
      </c>
      <c r="R133" s="6">
        <v>0</v>
      </c>
      <c r="S133" s="6" t="s">
        <v>43</v>
      </c>
      <c r="T133" s="4">
        <v>28</v>
      </c>
      <c r="U133" s="35">
        <f t="shared" si="37"/>
        <v>922.41000000000008</v>
      </c>
      <c r="V133" s="11">
        <f t="shared" si="41"/>
        <v>83.855454545454549</v>
      </c>
      <c r="W133" s="11">
        <f t="shared" si="42"/>
        <v>838.55454545454552</v>
      </c>
      <c r="X133" s="11"/>
      <c r="Y133" s="11">
        <f t="shared" si="38"/>
        <v>25827.480000000003</v>
      </c>
      <c r="Z133" s="11"/>
      <c r="AA133" s="5">
        <f t="shared" si="35"/>
        <v>747270</v>
      </c>
      <c r="AB133" s="5">
        <v>747270</v>
      </c>
      <c r="AC133" s="5"/>
      <c r="AD133" s="5"/>
      <c r="AE133" s="10">
        <f>AA133/T133</f>
        <v>26688.214285714286</v>
      </c>
      <c r="AF133" s="41">
        <f t="shared" si="39"/>
        <v>26689</v>
      </c>
      <c r="AG133" s="3">
        <v>44621</v>
      </c>
      <c r="AH133" s="3"/>
      <c r="AI133" s="3"/>
      <c r="AJ133" s="4" t="s">
        <v>1169</v>
      </c>
    </row>
    <row r="134" spans="1:36" ht="63" customHeight="1" x14ac:dyDescent="0.25">
      <c r="A134" s="8" t="s">
        <v>406</v>
      </c>
      <c r="B134" s="3">
        <v>44560</v>
      </c>
      <c r="C134" s="6">
        <v>1416</v>
      </c>
      <c r="D134" s="8" t="s">
        <v>1531</v>
      </c>
      <c r="E134" s="9" t="s">
        <v>1530</v>
      </c>
      <c r="F134" s="3">
        <v>44600</v>
      </c>
      <c r="G134" s="6" t="s">
        <v>948</v>
      </c>
      <c r="H134" s="4" t="s">
        <v>74</v>
      </c>
      <c r="I134" s="4" t="s">
        <v>437</v>
      </c>
      <c r="J134" s="5">
        <v>661891312.5</v>
      </c>
      <c r="K134" s="35">
        <f t="shared" si="32"/>
        <v>661891312.5</v>
      </c>
      <c r="L134" s="35">
        <f t="shared" si="36"/>
        <v>661891312.5</v>
      </c>
      <c r="M134" s="11">
        <f t="shared" si="40"/>
        <v>60171937.5</v>
      </c>
      <c r="N134" s="4" t="s">
        <v>949</v>
      </c>
      <c r="O134" s="4" t="s">
        <v>2211</v>
      </c>
      <c r="P134" s="6" t="s">
        <v>36</v>
      </c>
      <c r="Q134" s="6">
        <v>0</v>
      </c>
      <c r="R134" s="6">
        <v>100</v>
      </c>
      <c r="S134" s="6" t="s">
        <v>51</v>
      </c>
      <c r="T134" s="4">
        <v>150</v>
      </c>
      <c r="U134" s="35">
        <f t="shared" si="37"/>
        <v>3698.75</v>
      </c>
      <c r="V134" s="11">
        <f t="shared" si="41"/>
        <v>336.25</v>
      </c>
      <c r="W134" s="11">
        <f t="shared" si="42"/>
        <v>3362.5</v>
      </c>
      <c r="X134" s="11"/>
      <c r="Y134" s="11">
        <f t="shared" si="38"/>
        <v>554812.5</v>
      </c>
      <c r="Z134" s="11"/>
      <c r="AA134" s="5">
        <f t="shared" si="35"/>
        <v>178950</v>
      </c>
      <c r="AB134" s="5">
        <v>178950</v>
      </c>
      <c r="AC134" s="5"/>
      <c r="AD134" s="5"/>
      <c r="AE134" s="10">
        <f>AA134/T134</f>
        <v>1193</v>
      </c>
      <c r="AF134" s="41">
        <f t="shared" si="39"/>
        <v>1193</v>
      </c>
      <c r="AG134" s="3">
        <v>44666</v>
      </c>
      <c r="AH134" s="3"/>
      <c r="AI134" s="3"/>
      <c r="AJ134" s="4" t="s">
        <v>1169</v>
      </c>
    </row>
    <row r="135" spans="1:36" ht="94.5" customHeight="1" x14ac:dyDescent="0.25">
      <c r="A135" s="8" t="s">
        <v>407</v>
      </c>
      <c r="B135" s="3">
        <v>44560</v>
      </c>
      <c r="C135" s="6">
        <v>1416</v>
      </c>
      <c r="D135" s="8" t="s">
        <v>1533</v>
      </c>
      <c r="E135" s="9" t="s">
        <v>1532</v>
      </c>
      <c r="F135" s="3">
        <v>44592</v>
      </c>
      <c r="G135" s="6" t="s">
        <v>950</v>
      </c>
      <c r="H135" s="4" t="s">
        <v>541</v>
      </c>
      <c r="I135" s="4" t="s">
        <v>229</v>
      </c>
      <c r="J135" s="5">
        <v>485188000</v>
      </c>
      <c r="K135" s="35">
        <f t="shared" si="32"/>
        <v>485188000</v>
      </c>
      <c r="L135" s="35">
        <f t="shared" si="36"/>
        <v>485188000</v>
      </c>
      <c r="M135" s="11">
        <f t="shared" si="40"/>
        <v>44108000</v>
      </c>
      <c r="N135" s="4" t="s">
        <v>951</v>
      </c>
      <c r="O135" s="4" t="s">
        <v>2212</v>
      </c>
      <c r="P135" s="4" t="s">
        <v>22</v>
      </c>
      <c r="Q135" s="6">
        <v>100</v>
      </c>
      <c r="R135" s="6">
        <v>0</v>
      </c>
      <c r="S135" s="6" t="s">
        <v>43</v>
      </c>
      <c r="T135" s="4" t="s">
        <v>2139</v>
      </c>
      <c r="U135" s="35">
        <f t="shared" si="37"/>
        <v>1212.97</v>
      </c>
      <c r="V135" s="11">
        <f t="shared" si="41"/>
        <v>110.27000000000001</v>
      </c>
      <c r="W135" s="11">
        <f t="shared" si="42"/>
        <v>1102.7</v>
      </c>
      <c r="X135" s="11"/>
      <c r="Y135" s="11" t="s">
        <v>2213</v>
      </c>
      <c r="Z135" s="11"/>
      <c r="AA135" s="5">
        <f t="shared" si="35"/>
        <v>400000</v>
      </c>
      <c r="AB135" s="5">
        <v>200000</v>
      </c>
      <c r="AC135" s="5">
        <v>200000</v>
      </c>
      <c r="AD135" s="5"/>
      <c r="AE135" s="10">
        <v>52232</v>
      </c>
      <c r="AF135" s="41">
        <f>_xlfn.CEILING.MATH(AE135)</f>
        <v>52232</v>
      </c>
      <c r="AG135" s="3">
        <v>44621</v>
      </c>
      <c r="AH135" s="3">
        <v>44866</v>
      </c>
      <c r="AI135" s="3"/>
      <c r="AJ135" s="4" t="s">
        <v>2994</v>
      </c>
    </row>
    <row r="136" spans="1:36" ht="63" customHeight="1" x14ac:dyDescent="0.25">
      <c r="A136" s="8" t="s">
        <v>408</v>
      </c>
      <c r="B136" s="3">
        <v>44560</v>
      </c>
      <c r="C136" s="6">
        <v>1416</v>
      </c>
      <c r="D136" s="8" t="s">
        <v>1535</v>
      </c>
      <c r="E136" s="9" t="s">
        <v>1534</v>
      </c>
      <c r="F136" s="3">
        <v>44600</v>
      </c>
      <c r="G136" s="6" t="s">
        <v>953</v>
      </c>
      <c r="H136" s="4" t="s">
        <v>74</v>
      </c>
      <c r="I136" s="4" t="s">
        <v>438</v>
      </c>
      <c r="J136" s="5">
        <v>660781687.5</v>
      </c>
      <c r="K136" s="35">
        <f t="shared" si="32"/>
        <v>660781687.5</v>
      </c>
      <c r="L136" s="35">
        <f t="shared" si="36"/>
        <v>660781687.5</v>
      </c>
      <c r="M136" s="11">
        <f t="shared" si="40"/>
        <v>60071062.5</v>
      </c>
      <c r="N136" s="4" t="s">
        <v>949</v>
      </c>
      <c r="O136" s="4" t="s">
        <v>2211</v>
      </c>
      <c r="P136" s="6" t="s">
        <v>36</v>
      </c>
      <c r="Q136" s="6">
        <v>0</v>
      </c>
      <c r="R136" s="6">
        <v>100</v>
      </c>
      <c r="S136" s="6" t="s">
        <v>51</v>
      </c>
      <c r="T136" s="4">
        <v>150</v>
      </c>
      <c r="U136" s="35">
        <f t="shared" si="37"/>
        <v>3698.75</v>
      </c>
      <c r="V136" s="11">
        <f t="shared" si="41"/>
        <v>336.25</v>
      </c>
      <c r="W136" s="11">
        <f t="shared" si="42"/>
        <v>3362.5</v>
      </c>
      <c r="X136" s="11"/>
      <c r="Y136" s="11">
        <f t="shared" si="38"/>
        <v>554812.5</v>
      </c>
      <c r="Z136" s="11"/>
      <c r="AA136" s="5">
        <f t="shared" si="35"/>
        <v>178650</v>
      </c>
      <c r="AB136" s="5">
        <v>178650</v>
      </c>
      <c r="AC136" s="5"/>
      <c r="AD136" s="5"/>
      <c r="AE136" s="10">
        <f>AA136/T136</f>
        <v>1191</v>
      </c>
      <c r="AF136" s="41">
        <f t="shared" si="39"/>
        <v>1191</v>
      </c>
      <c r="AG136" s="3">
        <v>44666</v>
      </c>
      <c r="AH136" s="3"/>
      <c r="AI136" s="3"/>
      <c r="AJ136" s="4" t="s">
        <v>1169</v>
      </c>
    </row>
    <row r="137" spans="1:36" ht="47.25" customHeight="1" x14ac:dyDescent="0.25">
      <c r="A137" s="8" t="s">
        <v>409</v>
      </c>
      <c r="B137" s="3">
        <v>44560</v>
      </c>
      <c r="C137" s="6">
        <v>1416</v>
      </c>
      <c r="D137" s="8" t="s">
        <v>1537</v>
      </c>
      <c r="E137" s="9" t="s">
        <v>1536</v>
      </c>
      <c r="F137" s="3">
        <v>44592</v>
      </c>
      <c r="G137" s="6" t="s">
        <v>954</v>
      </c>
      <c r="H137" s="4" t="s">
        <v>103</v>
      </c>
      <c r="I137" s="4" t="s">
        <v>410</v>
      </c>
      <c r="J137" s="5">
        <v>380578755.19999999</v>
      </c>
      <c r="K137" s="35">
        <f>J137</f>
        <v>380578755.19999999</v>
      </c>
      <c r="L137" s="35">
        <f t="shared" si="36"/>
        <v>380578755.19999999</v>
      </c>
      <c r="M137" s="11">
        <f t="shared" si="40"/>
        <v>34598068.654545456</v>
      </c>
      <c r="N137" s="4" t="s">
        <v>454</v>
      </c>
      <c r="O137" s="4" t="s">
        <v>2214</v>
      </c>
      <c r="P137" s="6" t="s">
        <v>22</v>
      </c>
      <c r="Q137" s="6">
        <v>100</v>
      </c>
      <c r="R137" s="6">
        <v>0</v>
      </c>
      <c r="S137" s="6" t="s">
        <v>26</v>
      </c>
      <c r="T137" s="4">
        <v>28</v>
      </c>
      <c r="U137" s="35">
        <f t="shared" si="37"/>
        <v>258.39999999999998</v>
      </c>
      <c r="V137" s="11">
        <f t="shared" si="41"/>
        <v>23.490909090909092</v>
      </c>
      <c r="W137" s="11">
        <f t="shared" si="42"/>
        <v>234.90909090909088</v>
      </c>
      <c r="X137" s="11"/>
      <c r="Y137" s="11">
        <f t="shared" si="38"/>
        <v>7235.1999999999989</v>
      </c>
      <c r="Z137" s="11"/>
      <c r="AA137" s="5">
        <f t="shared" si="35"/>
        <v>1472828</v>
      </c>
      <c r="AB137" s="5">
        <v>1472828</v>
      </c>
      <c r="AC137" s="5"/>
      <c r="AD137" s="5"/>
      <c r="AE137" s="10">
        <f>AA137/T137</f>
        <v>52601</v>
      </c>
      <c r="AF137" s="41">
        <f t="shared" si="39"/>
        <v>52601</v>
      </c>
      <c r="AG137" s="3">
        <v>44713</v>
      </c>
      <c r="AH137" s="3"/>
      <c r="AI137" s="3"/>
      <c r="AJ137" s="4" t="s">
        <v>1169</v>
      </c>
    </row>
    <row r="138" spans="1:36" x14ac:dyDescent="0.25">
      <c r="J138" s="15"/>
      <c r="K138" s="15"/>
      <c r="L138" s="15">
        <f>SUBTOTAL(9,L34:L137)</f>
        <v>34579795403.659988</v>
      </c>
      <c r="M138" s="15"/>
    </row>
    <row r="139" spans="1:36" x14ac:dyDescent="0.25">
      <c r="K139" s="15"/>
      <c r="L139" s="15"/>
      <c r="M139" s="15"/>
    </row>
    <row r="140" spans="1:36" x14ac:dyDescent="0.25">
      <c r="K140" s="15"/>
      <c r="L140" s="15"/>
      <c r="M140" s="15"/>
    </row>
    <row r="141" spans="1:36" x14ac:dyDescent="0.25">
      <c r="K141" s="15"/>
      <c r="L141" s="15"/>
      <c r="M141" s="15"/>
    </row>
    <row r="142" spans="1:36" x14ac:dyDescent="0.25">
      <c r="C142" s="14" t="s">
        <v>1044</v>
      </c>
      <c r="K142" s="15">
        <v>0</v>
      </c>
      <c r="L142" s="15"/>
      <c r="M142" s="15"/>
    </row>
    <row r="143" spans="1:36" x14ac:dyDescent="0.25">
      <c r="C143" s="14">
        <v>545</v>
      </c>
      <c r="K143" s="15">
        <v>0</v>
      </c>
      <c r="L143" s="15"/>
      <c r="M143" s="15"/>
    </row>
    <row r="144" spans="1:36" x14ac:dyDescent="0.25">
      <c r="C144" s="30">
        <v>1416</v>
      </c>
      <c r="K144" s="15">
        <f>K137+K136+K135+K134+K133+K132+K126+K121+K120+K119+K118+K117+K116+K115+K112+K110+K109+K108+K107+K106+K105+K104+K103+K102+K101+K100+K99+K98+K97+K96+K95+K93+K92+K91+K90+K89+K88+K87+K86+K85+K84+K83+K82+K81+K80+K79+K78+K76+K75+K74+K73+K72+K71+K70+K69+K68+K67+K66+K65+K64+K63+K62+K61+K60+K59+K58+K57+K56+K55+K54+K53+K52+K51+K48+K47+K46+K45+K44+K43+K42+K41+K40+K39+K38+K37+K36+K35+K34+K33+K32+K31+K30+K29+K28+K27+K26+K25+K24+K23+K22+K21+K17+K16+K15+K14+K13+K12+K11+K10+K9+K8</f>
        <v>45262631126.759995</v>
      </c>
      <c r="L144" s="15"/>
      <c r="M144" s="15"/>
    </row>
    <row r="145" spans="3:13" x14ac:dyDescent="0.25">
      <c r="C145" s="30" t="s">
        <v>38</v>
      </c>
      <c r="K145" s="15">
        <f>K20+K19+K18+K7+K6+K5+K4+K3</f>
        <v>15084643687.1</v>
      </c>
      <c r="L145" s="15"/>
      <c r="M145" s="15"/>
    </row>
    <row r="146" spans="3:13" x14ac:dyDescent="0.25">
      <c r="C146" s="30">
        <v>1688</v>
      </c>
      <c r="K146" s="15">
        <f>K131+K127</f>
        <v>409232710.5</v>
      </c>
      <c r="L146" s="15"/>
      <c r="M146" s="15"/>
    </row>
    <row r="147" spans="3:13" x14ac:dyDescent="0.25">
      <c r="C147" s="14" t="s">
        <v>1168</v>
      </c>
      <c r="K147" s="15">
        <v>0</v>
      </c>
      <c r="L147" s="15"/>
      <c r="M147" s="15"/>
    </row>
    <row r="148" spans="3:13" x14ac:dyDescent="0.25">
      <c r="K148" s="15">
        <f>K137+K136+K135+K134+K133+K132+K131+K127+K126+K121+K120+K119+K118+K117+K116+K115+K112+K110+K109+K108+K107+K106+K105+K104+K103+K102+K101+K100+K99+K98+K97+K96+K95+K93+K92+K91+K90+K89+K88+K87+K86+K85+K84+K83+K82+K81+K80+K79+K78+K76+K75+K74+K73+K72+K71+K70+K69+K68+K67+K66+K65+K64+K63+K62+K61+K60+K59+K58+K57+K56+K55+K54+K53+K52+K51+K48+K47+K46+K45+K44+K43+K42+K41+K40+K39+K38+K37+K36+K35+K34+K33+K32+K31+K29+K30+K28+K27+K26+K25+K24+K23+K22+K21+K20+K19+K18+K17+K16+K15+K14+K13+K12+K11+K10+K9+K8+K7+K6+K5+K4+K3</f>
        <v>60756507524.360001</v>
      </c>
      <c r="L148" s="15"/>
      <c r="M148" s="15"/>
    </row>
    <row r="149" spans="3:13" x14ac:dyDescent="0.25">
      <c r="K149" s="15"/>
      <c r="L149" s="15"/>
      <c r="M149" s="15"/>
    </row>
    <row r="150" spans="3:13" x14ac:dyDescent="0.25">
      <c r="K150" s="15"/>
      <c r="L150" s="15"/>
      <c r="M150" s="15"/>
    </row>
    <row r="151" spans="3:13" x14ac:dyDescent="0.25">
      <c r="K151" s="15"/>
      <c r="L151" s="15"/>
      <c r="M151" s="15"/>
    </row>
    <row r="152" spans="3:13" x14ac:dyDescent="0.25">
      <c r="K152" s="15"/>
      <c r="L152" s="15"/>
      <c r="M152" s="15"/>
    </row>
    <row r="153" spans="3:13" x14ac:dyDescent="0.25">
      <c r="K153" s="15"/>
      <c r="L153" s="15"/>
      <c r="M153" s="15"/>
    </row>
    <row r="154" spans="3:13" x14ac:dyDescent="0.25">
      <c r="K154" s="15"/>
      <c r="L154" s="15"/>
      <c r="M154" s="15"/>
    </row>
    <row r="155" spans="3:13" x14ac:dyDescent="0.25">
      <c r="K155" s="15"/>
      <c r="L155" s="15"/>
      <c r="M155" s="15"/>
    </row>
    <row r="156" spans="3:13" x14ac:dyDescent="0.25">
      <c r="K156" s="15"/>
      <c r="L156" s="15"/>
      <c r="M156" s="15"/>
    </row>
    <row r="157" spans="3:13" x14ac:dyDescent="0.25">
      <c r="K157" s="15"/>
      <c r="L157" s="15"/>
      <c r="M157" s="15"/>
    </row>
    <row r="158" spans="3:13" x14ac:dyDescent="0.25">
      <c r="K158" s="15"/>
      <c r="L158" s="15"/>
      <c r="M158" s="15"/>
    </row>
    <row r="159" spans="3:13" x14ac:dyDescent="0.25">
      <c r="K159" s="15"/>
      <c r="L159" s="15"/>
      <c r="M159" s="15"/>
    </row>
    <row r="160" spans="3:13" x14ac:dyDescent="0.25">
      <c r="K160" s="15"/>
      <c r="L160" s="15"/>
      <c r="M160" s="15"/>
    </row>
  </sheetData>
  <autoFilter ref="A2:AJ137" xr:uid="{00000000-0009-0000-0000-000000000000}"/>
  <mergeCells count="27">
    <mergeCell ref="A1:A2"/>
    <mergeCell ref="B1:B2"/>
    <mergeCell ref="I1:I2"/>
    <mergeCell ref="C1:C2"/>
    <mergeCell ref="D1:D2"/>
    <mergeCell ref="E1:E2"/>
    <mergeCell ref="F1:F2"/>
    <mergeCell ref="G1:G2"/>
    <mergeCell ref="H1:H2"/>
    <mergeCell ref="P1:P2"/>
    <mergeCell ref="O1:O2"/>
    <mergeCell ref="N1:N2"/>
    <mergeCell ref="J1:J2"/>
    <mergeCell ref="K1:K2"/>
    <mergeCell ref="L1:L2"/>
    <mergeCell ref="M1:M2"/>
    <mergeCell ref="Q1:Q2"/>
    <mergeCell ref="R1:R2"/>
    <mergeCell ref="S1:S2"/>
    <mergeCell ref="T1:T2"/>
    <mergeCell ref="U1:U2"/>
    <mergeCell ref="V1:V2"/>
    <mergeCell ref="Z1:Z2"/>
    <mergeCell ref="AJ1:AJ2"/>
    <mergeCell ref="Y1:Y2"/>
    <mergeCell ref="AA1:AF1"/>
    <mergeCell ref="AG1:AI1"/>
  </mergeCells>
  <hyperlinks>
    <hyperlink ref="E8" r:id="rId1" xr:uid="{00000000-0004-0000-0000-000000000000}"/>
    <hyperlink ref="E31" r:id="rId2" xr:uid="{00000000-0004-0000-0000-000001000000}"/>
    <hyperlink ref="E30" r:id="rId3" xr:uid="{00000000-0004-0000-0000-000002000000}"/>
    <hyperlink ref="E24" r:id="rId4" xr:uid="{00000000-0004-0000-0000-000003000000}"/>
    <hyperlink ref="E28" r:id="rId5" xr:uid="{00000000-0004-0000-0000-000004000000}"/>
    <hyperlink ref="E29" r:id="rId6" xr:uid="{00000000-0004-0000-0000-000005000000}"/>
    <hyperlink ref="E33" r:id="rId7" xr:uid="{00000000-0004-0000-0000-000006000000}"/>
    <hyperlink ref="E3" r:id="rId8" xr:uid="{00000000-0004-0000-0000-000007000000}"/>
    <hyperlink ref="E4" r:id="rId9" xr:uid="{00000000-0004-0000-0000-000008000000}"/>
    <hyperlink ref="E6" r:id="rId10" xr:uid="{00000000-0004-0000-0000-000009000000}"/>
    <hyperlink ref="E7" r:id="rId11" xr:uid="{00000000-0004-0000-0000-00000A000000}"/>
    <hyperlink ref="E9" r:id="rId12" xr:uid="{00000000-0004-0000-0000-00000B000000}"/>
    <hyperlink ref="E11" r:id="rId13" xr:uid="{00000000-0004-0000-0000-00000C000000}"/>
    <hyperlink ref="E12" r:id="rId14" xr:uid="{00000000-0004-0000-0000-00000D000000}"/>
    <hyperlink ref="E15" r:id="rId15" xr:uid="{00000000-0004-0000-0000-00000E000000}"/>
    <hyperlink ref="E19" r:id="rId16" xr:uid="{00000000-0004-0000-0000-00000F000000}"/>
    <hyperlink ref="E17" r:id="rId17" xr:uid="{00000000-0004-0000-0000-000010000000}"/>
    <hyperlink ref="E18" r:id="rId18" xr:uid="{00000000-0004-0000-0000-000011000000}"/>
    <hyperlink ref="E20" r:id="rId19" xr:uid="{00000000-0004-0000-0000-000012000000}"/>
    <hyperlink ref="E52" r:id="rId20" xr:uid="{00000000-0004-0000-0000-000013000000}"/>
    <hyperlink ref="E47" r:id="rId21" xr:uid="{00000000-0004-0000-0000-000014000000}"/>
    <hyperlink ref="E41" r:id="rId22" xr:uid="{00000000-0004-0000-0000-000015000000}"/>
    <hyperlink ref="E39" r:id="rId23" xr:uid="{00000000-0004-0000-0000-000016000000}"/>
    <hyperlink ref="E58" r:id="rId24" xr:uid="{00000000-0004-0000-0000-000017000000}"/>
    <hyperlink ref="E60" r:id="rId25" xr:uid="{00000000-0004-0000-0000-000018000000}"/>
    <hyperlink ref="E42" r:id="rId26" xr:uid="{00000000-0004-0000-0000-000019000000}"/>
    <hyperlink ref="E53" r:id="rId27" xr:uid="{00000000-0004-0000-0000-00001A000000}"/>
    <hyperlink ref="E63" r:id="rId28" xr:uid="{00000000-0004-0000-0000-00001B000000}"/>
    <hyperlink ref="E59" r:id="rId29" xr:uid="{00000000-0004-0000-0000-00001C000000}"/>
    <hyperlink ref="E65" r:id="rId30" xr:uid="{00000000-0004-0000-0000-00001D000000}"/>
    <hyperlink ref="E76" r:id="rId31" xr:uid="{00000000-0004-0000-0000-00001E000000}"/>
    <hyperlink ref="E79" r:id="rId32" xr:uid="{00000000-0004-0000-0000-00001F000000}"/>
    <hyperlink ref="E70" r:id="rId33" xr:uid="{00000000-0004-0000-0000-000020000000}"/>
    <hyperlink ref="E35" r:id="rId34" xr:uid="{00000000-0004-0000-0000-000021000000}"/>
    <hyperlink ref="E101" r:id="rId35" xr:uid="{00000000-0004-0000-0000-000022000000}"/>
    <hyperlink ref="E36" r:id="rId36" xr:uid="{00000000-0004-0000-0000-000023000000}"/>
    <hyperlink ref="E38" r:id="rId37" xr:uid="{00000000-0004-0000-0000-000024000000}"/>
    <hyperlink ref="E97" r:id="rId38" xr:uid="{00000000-0004-0000-0000-000025000000}"/>
    <hyperlink ref="E57" r:id="rId39" xr:uid="{00000000-0004-0000-0000-000026000000}"/>
    <hyperlink ref="E62" r:id="rId40" xr:uid="{00000000-0004-0000-0000-000027000000}"/>
    <hyperlink ref="E85" r:id="rId41" xr:uid="{00000000-0004-0000-0000-000028000000}"/>
    <hyperlink ref="E95" r:id="rId42" xr:uid="{00000000-0004-0000-0000-000029000000}"/>
    <hyperlink ref="E96" r:id="rId43" xr:uid="{00000000-0004-0000-0000-00002A000000}"/>
    <hyperlink ref="E51" r:id="rId44" xr:uid="{00000000-0004-0000-0000-00002B000000}"/>
    <hyperlink ref="E55" r:id="rId45" xr:uid="{00000000-0004-0000-0000-00002C000000}"/>
    <hyperlink ref="E61" r:id="rId46" xr:uid="{00000000-0004-0000-0000-00002D000000}"/>
    <hyperlink ref="E54" r:id="rId47" xr:uid="{00000000-0004-0000-0000-00002E000000}"/>
    <hyperlink ref="E21" r:id="rId48" xr:uid="{00000000-0004-0000-0000-00002F000000}"/>
    <hyperlink ref="E22" r:id="rId49" xr:uid="{00000000-0004-0000-0000-000030000000}"/>
    <hyperlink ref="E23" r:id="rId50" xr:uid="{00000000-0004-0000-0000-000031000000}"/>
    <hyperlink ref="E34" r:id="rId51" xr:uid="{00000000-0004-0000-0000-000032000000}"/>
    <hyperlink ref="E25" r:id="rId52" xr:uid="{00000000-0004-0000-0000-000033000000}"/>
    <hyperlink ref="E26" r:id="rId53" xr:uid="{00000000-0004-0000-0000-000034000000}"/>
    <hyperlink ref="E27" r:id="rId54" xr:uid="{00000000-0004-0000-0000-000035000000}"/>
    <hyperlink ref="E32" r:id="rId55" xr:uid="{00000000-0004-0000-0000-000036000000}"/>
    <hyperlink ref="E37" r:id="rId56" xr:uid="{00000000-0004-0000-0000-000037000000}"/>
    <hyperlink ref="E40" r:id="rId57" xr:uid="{00000000-0004-0000-0000-000038000000}"/>
    <hyperlink ref="E43" r:id="rId58" xr:uid="{00000000-0004-0000-0000-000039000000}"/>
    <hyperlink ref="E44" r:id="rId59" xr:uid="{00000000-0004-0000-0000-00003A000000}"/>
    <hyperlink ref="E45" r:id="rId60" xr:uid="{00000000-0004-0000-0000-00003B000000}"/>
    <hyperlink ref="E46" r:id="rId61" xr:uid="{00000000-0004-0000-0000-00003C000000}"/>
    <hyperlink ref="E48" r:id="rId62" xr:uid="{00000000-0004-0000-0000-00003D000000}"/>
    <hyperlink ref="E56" r:id="rId63" xr:uid="{00000000-0004-0000-0000-00003E000000}"/>
    <hyperlink ref="E87" r:id="rId64" xr:uid="{00000000-0004-0000-0000-00003F000000}"/>
    <hyperlink ref="E91" r:id="rId65" xr:uid="{00000000-0004-0000-0000-000040000000}"/>
    <hyperlink ref="E92" r:id="rId66" xr:uid="{00000000-0004-0000-0000-000041000000}"/>
    <hyperlink ref="E81" r:id="rId67" xr:uid="{00000000-0004-0000-0000-000042000000}"/>
    <hyperlink ref="E90" r:id="rId68" xr:uid="{00000000-0004-0000-0000-000043000000}"/>
    <hyperlink ref="E82" r:id="rId69" xr:uid="{00000000-0004-0000-0000-000044000000}"/>
    <hyperlink ref="E71" r:id="rId70" xr:uid="{00000000-0004-0000-0000-000045000000}"/>
    <hyperlink ref="E80" r:id="rId71" xr:uid="{00000000-0004-0000-0000-000046000000}"/>
    <hyperlink ref="E93" r:id="rId72" xr:uid="{00000000-0004-0000-0000-000047000000}"/>
    <hyperlink ref="E64" r:id="rId73" xr:uid="{00000000-0004-0000-0000-000048000000}"/>
    <hyperlink ref="E66" r:id="rId74" xr:uid="{00000000-0004-0000-0000-000049000000}"/>
    <hyperlink ref="E67" r:id="rId75" xr:uid="{00000000-0004-0000-0000-00004A000000}"/>
    <hyperlink ref="E69" r:id="rId76" xr:uid="{00000000-0004-0000-0000-00004B000000}"/>
    <hyperlink ref="E72" r:id="rId77" xr:uid="{00000000-0004-0000-0000-00004C000000}"/>
    <hyperlink ref="E73" r:id="rId78" xr:uid="{00000000-0004-0000-0000-00004D000000}"/>
    <hyperlink ref="E74" r:id="rId79" xr:uid="{00000000-0004-0000-0000-00004E000000}"/>
    <hyperlink ref="E75" r:id="rId80" xr:uid="{00000000-0004-0000-0000-00004F000000}"/>
    <hyperlink ref="E78" r:id="rId81" xr:uid="{00000000-0004-0000-0000-000050000000}"/>
    <hyperlink ref="E83" r:id="rId82" xr:uid="{00000000-0004-0000-0000-000051000000}"/>
    <hyperlink ref="E84" r:id="rId83" xr:uid="{00000000-0004-0000-0000-000052000000}"/>
    <hyperlink ref="E99" r:id="rId84" xr:uid="{00000000-0004-0000-0000-000053000000}"/>
    <hyperlink ref="E112" r:id="rId85" xr:uid="{00000000-0004-0000-0000-000054000000}"/>
    <hyperlink ref="E115" r:id="rId86" xr:uid="{00000000-0004-0000-0000-000055000000}"/>
    <hyperlink ref="E98" r:id="rId87" xr:uid="{00000000-0004-0000-0000-000056000000}"/>
    <hyperlink ref="E117" r:id="rId88" xr:uid="{00000000-0004-0000-0000-000057000000}"/>
    <hyperlink ref="E119" r:id="rId89" xr:uid="{00000000-0004-0000-0000-000058000000}"/>
    <hyperlink ref="E68" r:id="rId90" xr:uid="{00000000-0004-0000-0000-000059000000}"/>
    <hyperlink ref="E86" r:id="rId91" xr:uid="{00000000-0004-0000-0000-00005A000000}"/>
    <hyperlink ref="E88" r:id="rId92" xr:uid="{00000000-0004-0000-0000-00005B000000}"/>
    <hyperlink ref="E89" r:id="rId93" xr:uid="{00000000-0004-0000-0000-00005C000000}"/>
    <hyperlink ref="E100" r:id="rId94" xr:uid="{00000000-0004-0000-0000-00005D000000}"/>
    <hyperlink ref="E102" r:id="rId95" xr:uid="{00000000-0004-0000-0000-00005E000000}"/>
    <hyperlink ref="E103" r:id="rId96" xr:uid="{00000000-0004-0000-0000-00005F000000}"/>
    <hyperlink ref="E104" r:id="rId97" xr:uid="{00000000-0004-0000-0000-000060000000}"/>
    <hyperlink ref="E105" r:id="rId98" xr:uid="{00000000-0004-0000-0000-000061000000}"/>
    <hyperlink ref="E106" r:id="rId99" xr:uid="{00000000-0004-0000-0000-000062000000}"/>
    <hyperlink ref="E107" r:id="rId100" xr:uid="{00000000-0004-0000-0000-000063000000}"/>
    <hyperlink ref="E108" r:id="rId101" xr:uid="{00000000-0004-0000-0000-000064000000}"/>
    <hyperlink ref="E109" r:id="rId102" xr:uid="{00000000-0004-0000-0000-000065000000}"/>
    <hyperlink ref="E110" r:id="rId103" xr:uid="{00000000-0004-0000-0000-000066000000}"/>
    <hyperlink ref="E116" r:id="rId104" xr:uid="{00000000-0004-0000-0000-000067000000}"/>
    <hyperlink ref="E118" r:id="rId105" xr:uid="{00000000-0004-0000-0000-000068000000}"/>
    <hyperlink ref="E120" r:id="rId106" xr:uid="{00000000-0004-0000-0000-000069000000}"/>
    <hyperlink ref="E121" r:id="rId107" xr:uid="{00000000-0004-0000-0000-00006A000000}"/>
    <hyperlink ref="E126" r:id="rId108" xr:uid="{00000000-0004-0000-0000-00006B000000}"/>
    <hyperlink ref="E127" r:id="rId109" xr:uid="{00000000-0004-0000-0000-00006C000000}"/>
    <hyperlink ref="E131" r:id="rId110" xr:uid="{00000000-0004-0000-0000-00006D000000}"/>
    <hyperlink ref="E132" r:id="rId111" xr:uid="{00000000-0004-0000-0000-00006E000000}"/>
    <hyperlink ref="E133" r:id="rId112" xr:uid="{00000000-0004-0000-0000-00006F000000}"/>
    <hyperlink ref="E134" r:id="rId113" xr:uid="{00000000-0004-0000-0000-000070000000}"/>
    <hyperlink ref="E135" r:id="rId114" xr:uid="{00000000-0004-0000-0000-000071000000}"/>
    <hyperlink ref="E136" r:id="rId115" xr:uid="{00000000-0004-0000-0000-000072000000}"/>
    <hyperlink ref="E137" r:id="rId116" xr:uid="{00000000-0004-0000-0000-000073000000}"/>
  </hyperlinks>
  <pageMargins left="0.70866141732283472" right="0.70866141732283472" top="0.74803149606299213" bottom="0.74803149606299213" header="0.31496062992125984" footer="0.31496062992125984"/>
  <pageSetup paperSize="8" scale="29" fitToHeight="0" orientation="landscape" r:id="rId1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3"/>
  <sheetViews>
    <sheetView zoomScale="70" zoomScaleNormal="70" workbookViewId="0">
      <pane xSplit="1" ySplit="1" topLeftCell="B2" activePane="bottomRight" state="frozen"/>
      <selection pane="topRight" activeCell="B1" sqref="B1"/>
      <selection pane="bottomLeft" activeCell="A2" sqref="A2"/>
      <selection pane="bottomRight" activeCell="A3" sqref="A3"/>
    </sheetView>
  </sheetViews>
  <sheetFormatPr defaultColWidth="9.140625" defaultRowHeight="15.75" x14ac:dyDescent="0.25"/>
  <cols>
    <col min="1" max="1" width="26.7109375" style="14" customWidth="1"/>
    <col min="2" max="2" width="13" style="19" customWidth="1"/>
    <col min="3" max="3" width="18.5703125" style="14" customWidth="1"/>
    <col min="4" max="4" width="31.140625" style="31" customWidth="1"/>
    <col min="5" max="5" width="27.42578125" style="17" customWidth="1"/>
    <col min="6" max="6" width="13.85546875" style="19" customWidth="1"/>
    <col min="7" max="7" width="32.85546875" style="14" customWidth="1"/>
    <col min="8" max="8" width="22.140625" style="17" customWidth="1"/>
    <col min="9" max="9" width="30.85546875" style="17" customWidth="1"/>
    <col min="10" max="10" width="19.85546875" style="14" customWidth="1"/>
    <col min="11" max="13" width="20.140625" style="14" customWidth="1"/>
    <col min="14" max="14" width="17.28515625" style="17" customWidth="1"/>
    <col min="15" max="15" width="33.28515625" style="17" customWidth="1"/>
    <col min="16" max="16" width="14.140625" style="14" customWidth="1"/>
    <col min="17" max="17" width="11.85546875" style="14" customWidth="1"/>
    <col min="18" max="19" width="9.140625" style="14" customWidth="1"/>
    <col min="20" max="20" width="24.140625" style="17" customWidth="1"/>
    <col min="21" max="22" width="14.28515625" style="14" customWidth="1"/>
    <col min="23" max="23" width="16.7109375" style="14" customWidth="1"/>
    <col min="24" max="24" width="17.7109375" style="14" customWidth="1"/>
    <col min="25" max="26" width="14.28515625" style="14" customWidth="1"/>
    <col min="27" max="27" width="18.5703125" style="14" customWidth="1"/>
    <col min="28" max="28" width="17.140625" style="14" customWidth="1"/>
    <col min="29" max="29" width="16.28515625" style="14" customWidth="1"/>
    <col min="30" max="32" width="17.5703125" style="15" customWidth="1"/>
    <col min="33" max="33" width="17.5703125" style="14" customWidth="1"/>
    <col min="34" max="34" width="16.140625" style="19" customWidth="1"/>
    <col min="35" max="35" width="15.140625" style="19" customWidth="1"/>
    <col min="36" max="36" width="13.28515625" style="19" customWidth="1"/>
    <col min="37" max="37" width="16.7109375" style="17" customWidth="1"/>
    <col min="38" max="16384" width="9.140625" style="14"/>
  </cols>
  <sheetData>
    <row r="1" spans="1:37" s="91" customFormat="1" ht="103.5" customHeight="1" x14ac:dyDescent="0.25">
      <c r="A1" s="84" t="s">
        <v>14</v>
      </c>
      <c r="B1" s="84" t="s">
        <v>0</v>
      </c>
      <c r="C1" s="84" t="s">
        <v>52</v>
      </c>
      <c r="D1" s="84" t="s">
        <v>1</v>
      </c>
      <c r="E1" s="84" t="s">
        <v>5</v>
      </c>
      <c r="F1" s="84" t="s">
        <v>2</v>
      </c>
      <c r="G1" s="84" t="s">
        <v>3</v>
      </c>
      <c r="H1" s="84" t="s">
        <v>4</v>
      </c>
      <c r="I1" s="137" t="s">
        <v>6</v>
      </c>
      <c r="J1" s="137" t="s">
        <v>15</v>
      </c>
      <c r="K1" s="137" t="s">
        <v>16</v>
      </c>
      <c r="L1" s="137" t="s">
        <v>155</v>
      </c>
      <c r="M1" s="137" t="s">
        <v>3530</v>
      </c>
      <c r="N1" s="84" t="s">
        <v>18</v>
      </c>
      <c r="O1" s="84" t="s">
        <v>2083</v>
      </c>
      <c r="P1" s="84" t="s">
        <v>17</v>
      </c>
      <c r="Q1" s="85" t="s">
        <v>8</v>
      </c>
      <c r="R1" s="85" t="s">
        <v>9</v>
      </c>
      <c r="S1" s="86" t="s">
        <v>19</v>
      </c>
      <c r="T1" s="87" t="s">
        <v>2074</v>
      </c>
      <c r="U1" s="86" t="s">
        <v>3234</v>
      </c>
      <c r="V1" s="86" t="s">
        <v>3530</v>
      </c>
      <c r="W1" s="86" t="s">
        <v>3534</v>
      </c>
      <c r="X1" s="89" t="s">
        <v>3536</v>
      </c>
      <c r="Y1" s="89" t="s">
        <v>3535</v>
      </c>
      <c r="Z1" s="89" t="s">
        <v>3622</v>
      </c>
      <c r="AA1" s="141" t="s">
        <v>3416</v>
      </c>
      <c r="AB1" s="142"/>
      <c r="AC1" s="142"/>
      <c r="AD1" s="142"/>
      <c r="AE1" s="142"/>
      <c r="AF1" s="143"/>
      <c r="AG1" s="86" t="s">
        <v>199</v>
      </c>
      <c r="AH1" s="88" t="s">
        <v>21</v>
      </c>
      <c r="AI1" s="139"/>
      <c r="AJ1" s="140"/>
      <c r="AK1" s="84" t="s">
        <v>66</v>
      </c>
    </row>
    <row r="2" spans="1:37" s="91" customFormat="1" ht="103.5" customHeight="1" x14ac:dyDescent="0.25">
      <c r="A2" s="84"/>
      <c r="B2" s="84"/>
      <c r="C2" s="84"/>
      <c r="D2" s="84"/>
      <c r="E2" s="84"/>
      <c r="F2" s="84"/>
      <c r="G2" s="84"/>
      <c r="H2" s="84"/>
      <c r="I2" s="137"/>
      <c r="J2" s="137"/>
      <c r="K2" s="137"/>
      <c r="L2" s="137"/>
      <c r="M2" s="137"/>
      <c r="N2" s="84"/>
      <c r="O2" s="84"/>
      <c r="P2" s="84"/>
      <c r="Q2" s="85"/>
      <c r="R2" s="85"/>
      <c r="S2" s="86"/>
      <c r="T2" s="87"/>
      <c r="U2" s="86"/>
      <c r="V2" s="86"/>
      <c r="W2" s="86"/>
      <c r="X2" s="89"/>
      <c r="Y2" s="89"/>
      <c r="Z2" s="89"/>
      <c r="AA2" s="141"/>
      <c r="AB2" s="142"/>
      <c r="AC2" s="142"/>
      <c r="AD2" s="142"/>
      <c r="AE2" s="142"/>
      <c r="AF2" s="143"/>
      <c r="AG2" s="86"/>
      <c r="AH2" s="88"/>
      <c r="AI2" s="139"/>
      <c r="AJ2" s="140"/>
      <c r="AK2" s="84"/>
    </row>
    <row r="3" spans="1:37" s="91" customFormat="1" ht="132.75" customHeight="1" x14ac:dyDescent="0.25">
      <c r="A3" s="134" t="s">
        <v>3764</v>
      </c>
      <c r="B3" s="100" t="s">
        <v>616</v>
      </c>
      <c r="C3" s="98" t="s">
        <v>3765</v>
      </c>
      <c r="D3" s="99"/>
      <c r="E3" s="102"/>
      <c r="F3" s="100">
        <v>44838</v>
      </c>
      <c r="G3" s="98" t="s">
        <v>3766</v>
      </c>
      <c r="H3" s="103" t="s">
        <v>764</v>
      </c>
      <c r="I3" s="103" t="s">
        <v>3767</v>
      </c>
      <c r="J3" s="104">
        <v>3600000000</v>
      </c>
      <c r="K3" s="96">
        <v>3600000000</v>
      </c>
      <c r="L3" s="96">
        <v>3600000000</v>
      </c>
      <c r="M3" s="96">
        <v>327272727.27272725</v>
      </c>
      <c r="N3" s="103" t="s">
        <v>1181</v>
      </c>
      <c r="O3" s="103" t="s">
        <v>3768</v>
      </c>
      <c r="P3" s="103" t="s">
        <v>3769</v>
      </c>
      <c r="Q3" s="98">
        <v>0</v>
      </c>
      <c r="R3" s="98">
        <v>100</v>
      </c>
      <c r="S3" s="98" t="s">
        <v>3373</v>
      </c>
      <c r="T3" s="107">
        <v>1</v>
      </c>
      <c r="U3" s="108">
        <v>36000</v>
      </c>
      <c r="V3" s="109">
        <v>3272.7272727272725</v>
      </c>
      <c r="W3" s="109">
        <v>32727.272727272728</v>
      </c>
      <c r="X3" s="110">
        <v>36000</v>
      </c>
      <c r="Y3" s="110">
        <v>32727.272727272728</v>
      </c>
      <c r="Z3" s="110"/>
      <c r="AA3" s="104">
        <v>100000</v>
      </c>
      <c r="AB3" s="104">
        <v>74910</v>
      </c>
      <c r="AC3" s="104">
        <v>25090</v>
      </c>
      <c r="AD3" s="104"/>
      <c r="AE3" s="104">
        <v>100000</v>
      </c>
      <c r="AF3" s="104">
        <v>100000</v>
      </c>
      <c r="AG3" s="103"/>
      <c r="AH3" s="100">
        <v>44875</v>
      </c>
      <c r="AI3" s="100">
        <v>44905</v>
      </c>
      <c r="AJ3" s="100"/>
      <c r="AK3" s="103" t="s">
        <v>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7FAD3-AE18-406C-9839-A00D5F9DDF4D}">
  <dimension ref="A1:AJ3"/>
  <sheetViews>
    <sheetView zoomScale="70" zoomScaleNormal="70" workbookViewId="0">
      <pane xSplit="1" ySplit="1" topLeftCell="R2" activePane="bottomRight" state="frozen"/>
      <selection pane="topRight" activeCell="B1" sqref="B1"/>
      <selection pane="bottomLeft" activeCell="A2" sqref="A2"/>
      <selection pane="bottomRight" activeCell="AA3" sqref="AA3:AG3"/>
    </sheetView>
  </sheetViews>
  <sheetFormatPr defaultColWidth="9.140625" defaultRowHeight="15.75" x14ac:dyDescent="0.25"/>
  <cols>
    <col min="1" max="1" width="26.7109375" style="14" customWidth="1"/>
    <col min="2" max="2" width="13" style="19" customWidth="1"/>
    <col min="3" max="3" width="18.5703125" style="14" customWidth="1"/>
    <col min="4" max="4" width="31.140625" style="31" customWidth="1"/>
    <col min="5" max="5" width="27.42578125" style="17" customWidth="1"/>
    <col min="6" max="6" width="13.85546875" style="19" customWidth="1"/>
    <col min="7" max="7" width="32.85546875" style="14" customWidth="1"/>
    <col min="8" max="8" width="22.140625" style="17" customWidth="1"/>
    <col min="9" max="9" width="30.85546875" style="17" customWidth="1"/>
    <col min="10" max="10" width="19.85546875" style="14" customWidth="1"/>
    <col min="11" max="13" width="20.140625" style="14" customWidth="1"/>
    <col min="14" max="14" width="17.28515625" style="17" customWidth="1"/>
    <col min="15" max="15" width="33.28515625" style="17" customWidth="1"/>
    <col min="16" max="16" width="14.140625" style="14" customWidth="1"/>
    <col min="17" max="17" width="11.85546875" style="14" customWidth="1"/>
    <col min="18" max="19" width="9.140625" style="14" customWidth="1"/>
    <col min="20" max="20" width="24.140625" style="17" customWidth="1"/>
    <col min="21" max="22" width="14.28515625" style="14" customWidth="1"/>
    <col min="23" max="23" width="16.7109375" style="14" customWidth="1"/>
    <col min="24" max="24" width="17.7109375" style="14" customWidth="1"/>
    <col min="25" max="26" width="14.28515625" style="14" customWidth="1"/>
    <col min="27" max="27" width="18.5703125" style="14" customWidth="1"/>
    <col min="28" max="28" width="17.140625" style="14" customWidth="1"/>
    <col min="29" max="29" width="16.28515625" style="14" customWidth="1"/>
    <col min="30" max="32" width="17.5703125" style="15" customWidth="1"/>
    <col min="33" max="33" width="16.140625" style="19" customWidth="1"/>
    <col min="34" max="34" width="15.140625" style="19" customWidth="1"/>
    <col min="35" max="35" width="13.28515625" style="19" customWidth="1"/>
    <col min="36" max="36" width="16.7109375" style="17" customWidth="1"/>
    <col min="37" max="16384" width="9.140625" style="14"/>
  </cols>
  <sheetData>
    <row r="1" spans="1:36" s="91" customFormat="1" ht="103.5" customHeight="1" x14ac:dyDescent="0.25">
      <c r="A1" s="84" t="s">
        <v>14</v>
      </c>
      <c r="B1" s="84" t="s">
        <v>0</v>
      </c>
      <c r="C1" s="84" t="s">
        <v>52</v>
      </c>
      <c r="D1" s="84" t="s">
        <v>1</v>
      </c>
      <c r="E1" s="84" t="s">
        <v>5</v>
      </c>
      <c r="F1" s="84" t="s">
        <v>2</v>
      </c>
      <c r="G1" s="84" t="s">
        <v>3</v>
      </c>
      <c r="H1" s="84" t="s">
        <v>4</v>
      </c>
      <c r="I1" s="137" t="s">
        <v>6</v>
      </c>
      <c r="J1" s="137" t="s">
        <v>15</v>
      </c>
      <c r="K1" s="137" t="s">
        <v>16</v>
      </c>
      <c r="L1" s="137" t="s">
        <v>155</v>
      </c>
      <c r="M1" s="137" t="s">
        <v>3530</v>
      </c>
      <c r="N1" s="84" t="s">
        <v>18</v>
      </c>
      <c r="O1" s="84" t="s">
        <v>2083</v>
      </c>
      <c r="P1" s="84" t="s">
        <v>17</v>
      </c>
      <c r="Q1" s="85" t="s">
        <v>8</v>
      </c>
      <c r="R1" s="85" t="s">
        <v>9</v>
      </c>
      <c r="S1" s="86" t="s">
        <v>19</v>
      </c>
      <c r="T1" s="87" t="s">
        <v>2074</v>
      </c>
      <c r="U1" s="86" t="s">
        <v>3234</v>
      </c>
      <c r="V1" s="86" t="s">
        <v>3530</v>
      </c>
      <c r="W1" s="86" t="s">
        <v>3534</v>
      </c>
      <c r="X1" s="89" t="s">
        <v>3536</v>
      </c>
      <c r="Y1" s="89" t="s">
        <v>3535</v>
      </c>
      <c r="Z1" s="89" t="s">
        <v>3622</v>
      </c>
      <c r="AA1" s="141" t="s">
        <v>3416</v>
      </c>
      <c r="AB1" s="142"/>
      <c r="AC1" s="142"/>
      <c r="AD1" s="142"/>
      <c r="AE1" s="142"/>
      <c r="AF1" s="143"/>
      <c r="AG1" s="88" t="s">
        <v>21</v>
      </c>
      <c r="AH1" s="139"/>
      <c r="AI1" s="140"/>
      <c r="AJ1" s="84" t="s">
        <v>66</v>
      </c>
    </row>
    <row r="2" spans="1:36" s="91" customFormat="1" ht="103.5" customHeight="1" x14ac:dyDescent="0.25">
      <c r="A2" s="84"/>
      <c r="B2" s="84"/>
      <c r="C2" s="84"/>
      <c r="D2" s="84"/>
      <c r="E2" s="84"/>
      <c r="F2" s="84"/>
      <c r="G2" s="84"/>
      <c r="H2" s="84"/>
      <c r="I2" s="137"/>
      <c r="J2" s="137"/>
      <c r="K2" s="137"/>
      <c r="L2" s="137"/>
      <c r="M2" s="137"/>
      <c r="N2" s="84"/>
      <c r="O2" s="84"/>
      <c r="P2" s="84"/>
      <c r="Q2" s="85"/>
      <c r="R2" s="85"/>
      <c r="S2" s="86"/>
      <c r="T2" s="87"/>
      <c r="U2" s="86"/>
      <c r="V2" s="86"/>
      <c r="W2" s="86"/>
      <c r="X2" s="89"/>
      <c r="Y2" s="89"/>
      <c r="Z2" s="89"/>
      <c r="AA2" s="141"/>
      <c r="AB2" s="142"/>
      <c r="AC2" s="142"/>
      <c r="AD2" s="142"/>
      <c r="AE2" s="142"/>
      <c r="AF2" s="143"/>
      <c r="AG2" s="88"/>
      <c r="AH2" s="139"/>
      <c r="AI2" s="140"/>
      <c r="AJ2" s="84"/>
    </row>
    <row r="3" spans="1:36" s="91" customFormat="1" ht="132.75" customHeight="1" x14ac:dyDescent="0.25">
      <c r="A3" s="134" t="s">
        <v>3781</v>
      </c>
      <c r="B3" s="100" t="s">
        <v>616</v>
      </c>
      <c r="C3" s="98" t="s">
        <v>3782</v>
      </c>
      <c r="D3" s="99"/>
      <c r="E3" s="102"/>
      <c r="F3" s="100">
        <v>44874</v>
      </c>
      <c r="G3" s="98" t="s">
        <v>3783</v>
      </c>
      <c r="H3" s="103" t="s">
        <v>77</v>
      </c>
      <c r="I3" s="103" t="s">
        <v>968</v>
      </c>
      <c r="J3" s="104">
        <v>264261998.88</v>
      </c>
      <c r="K3" s="96">
        <v>264261998.88</v>
      </c>
      <c r="L3" s="96">
        <v>264261998.88</v>
      </c>
      <c r="M3" s="96">
        <v>24023818.080000002</v>
      </c>
      <c r="N3" s="103" t="s">
        <v>1826</v>
      </c>
      <c r="O3" s="103" t="s">
        <v>3784</v>
      </c>
      <c r="P3" s="103" t="s">
        <v>1825</v>
      </c>
      <c r="Q3" s="98">
        <v>0</v>
      </c>
      <c r="R3" s="98">
        <v>100</v>
      </c>
      <c r="S3" s="98" t="s">
        <v>34</v>
      </c>
      <c r="T3" s="107">
        <v>30</v>
      </c>
      <c r="U3" s="108">
        <v>524.31999999999994</v>
      </c>
      <c r="V3" s="109">
        <v>47.665454545454537</v>
      </c>
      <c r="W3" s="109">
        <v>476.65454545454543</v>
      </c>
      <c r="X3" s="110">
        <v>15729.599999999999</v>
      </c>
      <c r="Y3" s="110">
        <v>14299.636363636362</v>
      </c>
      <c r="Z3" s="110"/>
      <c r="AA3" s="104">
        <v>504009</v>
      </c>
      <c r="AB3" s="104">
        <v>504009</v>
      </c>
      <c r="AC3" s="104"/>
      <c r="AD3" s="104"/>
      <c r="AE3" s="104">
        <v>16800.3</v>
      </c>
      <c r="AF3" s="104">
        <v>16801</v>
      </c>
      <c r="AG3" s="100">
        <v>44900</v>
      </c>
      <c r="AH3" s="100"/>
      <c r="AI3" s="100"/>
      <c r="AJ3" s="103" t="s">
        <v>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448"/>
  <sheetViews>
    <sheetView tabSelected="1" view="pageBreakPreview" zoomScale="70" zoomScaleNormal="80" zoomScaleSheetLayoutView="70" workbookViewId="0">
      <pane xSplit="1" ySplit="2" topLeftCell="B372" activePane="bottomRight" state="frozen"/>
      <selection pane="topRight" activeCell="F1" sqref="F1"/>
      <selection pane="bottomLeft" activeCell="A3" sqref="A3"/>
      <selection pane="bottomRight" activeCell="F373" sqref="F373"/>
    </sheetView>
  </sheetViews>
  <sheetFormatPr defaultColWidth="9.140625" defaultRowHeight="15.75" x14ac:dyDescent="0.25"/>
  <cols>
    <col min="1" max="1" width="26.7109375" style="91" customWidth="1"/>
    <col min="2" max="2" width="13" style="120" customWidth="1"/>
    <col min="3" max="3" width="18.5703125" style="91" customWidth="1"/>
    <col min="4" max="4" width="26.85546875" style="133" customWidth="1"/>
    <col min="5" max="5" width="27.42578125" style="112" customWidth="1"/>
    <col min="6" max="6" width="13.85546875" style="120" customWidth="1"/>
    <col min="7" max="7" width="32.85546875" style="91" customWidth="1"/>
    <col min="8" max="8" width="22.140625" style="112" customWidth="1"/>
    <col min="9" max="9" width="30.85546875" style="112" customWidth="1"/>
    <col min="10" max="10" width="19.85546875" style="91" customWidth="1"/>
    <col min="11" max="11" width="26.28515625" style="91" customWidth="1"/>
    <col min="12" max="13" width="24" style="91" customWidth="1"/>
    <col min="14" max="14" width="19.85546875" style="112" customWidth="1"/>
    <col min="15" max="15" width="33.28515625" style="112" customWidth="1"/>
    <col min="16" max="16" width="14.140625" style="112" customWidth="1"/>
    <col min="17" max="17" width="11.85546875" style="91" customWidth="1"/>
    <col min="18" max="19" width="9.140625" style="91" customWidth="1"/>
    <col min="20" max="20" width="13.7109375" style="135" customWidth="1"/>
    <col min="21" max="23" width="19.42578125" style="91" customWidth="1"/>
    <col min="24" max="26" width="18.28515625" style="120" customWidth="1"/>
    <col min="27" max="27" width="18.5703125" style="91" customWidth="1"/>
    <col min="28" max="28" width="17.140625" style="91" customWidth="1"/>
    <col min="29" max="29" width="16.28515625" style="91" customWidth="1"/>
    <col min="30" max="32" width="17.5703125" style="122" customWidth="1"/>
    <col min="33" max="33" width="21.42578125" style="112" customWidth="1"/>
    <col min="34" max="34" width="16.140625" style="120" customWidth="1"/>
    <col min="35" max="35" width="15.140625" style="120" customWidth="1"/>
    <col min="36" max="36" width="13.28515625" style="120" customWidth="1"/>
    <col min="37" max="37" width="16.7109375" style="112" customWidth="1"/>
    <col min="38" max="16384" width="9.140625" style="91"/>
  </cols>
  <sheetData>
    <row r="1" spans="1:37" ht="103.5" customHeight="1" x14ac:dyDescent="0.25">
      <c r="A1" s="84" t="s">
        <v>14</v>
      </c>
      <c r="B1" s="84" t="s">
        <v>0</v>
      </c>
      <c r="C1" s="84" t="s">
        <v>52</v>
      </c>
      <c r="D1" s="84" t="s">
        <v>1</v>
      </c>
      <c r="E1" s="84" t="s">
        <v>5</v>
      </c>
      <c r="F1" s="84" t="s">
        <v>2</v>
      </c>
      <c r="G1" s="84" t="s">
        <v>3</v>
      </c>
      <c r="H1" s="84" t="s">
        <v>4</v>
      </c>
      <c r="I1" s="137" t="s">
        <v>6</v>
      </c>
      <c r="J1" s="137" t="s">
        <v>15</v>
      </c>
      <c r="K1" s="137" t="s">
        <v>16</v>
      </c>
      <c r="L1" s="137" t="s">
        <v>155</v>
      </c>
      <c r="M1" s="137" t="s">
        <v>3530</v>
      </c>
      <c r="N1" s="84" t="s">
        <v>18</v>
      </c>
      <c r="O1" s="84" t="s">
        <v>2083</v>
      </c>
      <c r="P1" s="84" t="s">
        <v>17</v>
      </c>
      <c r="Q1" s="85" t="s">
        <v>8</v>
      </c>
      <c r="R1" s="85" t="s">
        <v>9</v>
      </c>
      <c r="S1" s="86" t="s">
        <v>19</v>
      </c>
      <c r="T1" s="87" t="s">
        <v>2074</v>
      </c>
      <c r="U1" s="86" t="s">
        <v>3234</v>
      </c>
      <c r="V1" s="86" t="s">
        <v>3530</v>
      </c>
      <c r="W1" s="86" t="s">
        <v>3534</v>
      </c>
      <c r="X1" s="89" t="s">
        <v>3536</v>
      </c>
      <c r="Y1" s="89" t="s">
        <v>3535</v>
      </c>
      <c r="Z1" s="89" t="s">
        <v>3622</v>
      </c>
      <c r="AA1" s="141" t="s">
        <v>3416</v>
      </c>
      <c r="AB1" s="142"/>
      <c r="AC1" s="142"/>
      <c r="AD1" s="142"/>
      <c r="AE1" s="142"/>
      <c r="AF1" s="143"/>
      <c r="AG1" s="86" t="s">
        <v>199</v>
      </c>
      <c r="AH1" s="88" t="s">
        <v>21</v>
      </c>
      <c r="AI1" s="139"/>
      <c r="AJ1" s="140"/>
      <c r="AK1" s="84" t="s">
        <v>66</v>
      </c>
    </row>
    <row r="2" spans="1:37" ht="44.25" customHeight="1" x14ac:dyDescent="0.25">
      <c r="A2" s="92"/>
      <c r="B2" s="92"/>
      <c r="C2" s="92"/>
      <c r="D2" s="92"/>
      <c r="E2" s="92"/>
      <c r="F2" s="92"/>
      <c r="G2" s="92"/>
      <c r="H2" s="92"/>
      <c r="I2" s="138"/>
      <c r="J2" s="138"/>
      <c r="K2" s="138"/>
      <c r="L2" s="138"/>
      <c r="M2" s="138"/>
      <c r="N2" s="92"/>
      <c r="O2" s="92"/>
      <c r="P2" s="92"/>
      <c r="Q2" s="93"/>
      <c r="R2" s="93"/>
      <c r="S2" s="94"/>
      <c r="T2" s="95"/>
      <c r="U2" s="94"/>
      <c r="V2" s="94"/>
      <c r="W2" s="94"/>
      <c r="X2" s="97"/>
      <c r="Y2" s="97"/>
      <c r="Z2" s="97"/>
      <c r="AA2" s="96" t="s">
        <v>20</v>
      </c>
      <c r="AB2" s="96" t="s">
        <v>11</v>
      </c>
      <c r="AC2" s="96" t="s">
        <v>12</v>
      </c>
      <c r="AD2" s="96" t="s">
        <v>13</v>
      </c>
      <c r="AE2" s="96" t="s">
        <v>2048</v>
      </c>
      <c r="AF2" s="96" t="s">
        <v>2047</v>
      </c>
      <c r="AG2" s="94"/>
      <c r="AH2" s="90" t="s">
        <v>11</v>
      </c>
      <c r="AI2" s="90" t="s">
        <v>12</v>
      </c>
      <c r="AJ2" s="90" t="s">
        <v>13</v>
      </c>
      <c r="AK2" s="92"/>
    </row>
    <row r="3" spans="1:37" ht="204.75" x14ac:dyDescent="0.25">
      <c r="A3" s="99" t="s">
        <v>617</v>
      </c>
      <c r="B3" s="100">
        <v>44579</v>
      </c>
      <c r="C3" s="98">
        <v>545</v>
      </c>
      <c r="D3" s="99" t="s">
        <v>1356</v>
      </c>
      <c r="E3" s="102" t="s">
        <v>1355</v>
      </c>
      <c r="F3" s="100">
        <v>44607</v>
      </c>
      <c r="G3" s="98" t="s">
        <v>1062</v>
      </c>
      <c r="H3" s="103" t="s">
        <v>1011</v>
      </c>
      <c r="I3" s="103" t="s">
        <v>618</v>
      </c>
      <c r="J3" s="104">
        <v>86735000</v>
      </c>
      <c r="K3" s="96">
        <f>J3</f>
        <v>86735000</v>
      </c>
      <c r="L3" s="96">
        <f>K3</f>
        <v>86735000</v>
      </c>
      <c r="M3" s="96">
        <f t="shared" ref="M3:M66" si="0">(K3*10)/110</f>
        <v>7885000</v>
      </c>
      <c r="N3" s="103" t="s">
        <v>1064</v>
      </c>
      <c r="O3" s="103" t="s">
        <v>75</v>
      </c>
      <c r="P3" s="103" t="s">
        <v>499</v>
      </c>
      <c r="Q3" s="98">
        <v>0</v>
      </c>
      <c r="R3" s="98">
        <v>100</v>
      </c>
      <c r="S3" s="98" t="s">
        <v>26</v>
      </c>
      <c r="T3" s="107">
        <v>2</v>
      </c>
      <c r="U3" s="108">
        <f>J3/AA3</f>
        <v>522500</v>
      </c>
      <c r="V3" s="109">
        <f t="shared" ref="V3:V66" si="1">(U3*10)/110</f>
        <v>47500</v>
      </c>
      <c r="W3" s="109">
        <f t="shared" ref="W3:W66" si="2">U3-V3</f>
        <v>475000</v>
      </c>
      <c r="X3" s="110">
        <f t="shared" ref="X3:X11" si="3">U3*T3</f>
        <v>1045000</v>
      </c>
      <c r="Y3" s="110">
        <f t="shared" ref="Y3:Y66" si="4">W3*T3</f>
        <v>950000</v>
      </c>
      <c r="Z3" s="110"/>
      <c r="AA3" s="104">
        <f t="shared" ref="AA3:AA66" si="5">AB3+AC3+AD3</f>
        <v>166</v>
      </c>
      <c r="AB3" s="104">
        <v>166</v>
      </c>
      <c r="AC3" s="104"/>
      <c r="AD3" s="104"/>
      <c r="AE3" s="104">
        <f t="shared" ref="AE3:AE11" si="6">AA3/T3</f>
        <v>83</v>
      </c>
      <c r="AF3" s="104">
        <f t="shared" ref="AF3:AF11" si="7">_xlfn.CEILING.MATH(AE3)</f>
        <v>83</v>
      </c>
      <c r="AG3" s="103" t="s">
        <v>750</v>
      </c>
      <c r="AH3" s="100">
        <v>44607</v>
      </c>
      <c r="AI3" s="100"/>
      <c r="AJ3" s="100"/>
      <c r="AK3" s="103" t="s">
        <v>1169</v>
      </c>
    </row>
    <row r="4" spans="1:37" ht="75" x14ac:dyDescent="0.25">
      <c r="A4" s="99" t="s">
        <v>619</v>
      </c>
      <c r="B4" s="100">
        <v>44580</v>
      </c>
      <c r="C4" s="98">
        <v>1416</v>
      </c>
      <c r="D4" s="99" t="s">
        <v>1435</v>
      </c>
      <c r="E4" s="102" t="s">
        <v>1357</v>
      </c>
      <c r="F4" s="100">
        <v>44617</v>
      </c>
      <c r="G4" s="98" t="s">
        <v>1158</v>
      </c>
      <c r="H4" s="103" t="s">
        <v>73</v>
      </c>
      <c r="I4" s="103" t="s">
        <v>622</v>
      </c>
      <c r="J4" s="104">
        <v>255007689.5</v>
      </c>
      <c r="K4" s="96">
        <f t="shared" ref="K4:L19" si="8">J4</f>
        <v>255007689.5</v>
      </c>
      <c r="L4" s="104">
        <v>765023068.5</v>
      </c>
      <c r="M4" s="96">
        <f t="shared" si="0"/>
        <v>23182517.227272727</v>
      </c>
      <c r="N4" s="103" t="s">
        <v>1156</v>
      </c>
      <c r="O4" s="103" t="s">
        <v>1157</v>
      </c>
      <c r="P4" s="103" t="s">
        <v>37</v>
      </c>
      <c r="Q4" s="98">
        <v>0</v>
      </c>
      <c r="R4" s="98">
        <v>100</v>
      </c>
      <c r="S4" s="98" t="s">
        <v>34</v>
      </c>
      <c r="T4" s="107">
        <v>50</v>
      </c>
      <c r="U4" s="108">
        <f>L4/AA4</f>
        <v>295.37</v>
      </c>
      <c r="V4" s="109">
        <f t="shared" si="1"/>
        <v>26.851818181818182</v>
      </c>
      <c r="W4" s="109">
        <f t="shared" si="2"/>
        <v>268.5181818181818</v>
      </c>
      <c r="X4" s="110">
        <f t="shared" si="3"/>
        <v>14768.5</v>
      </c>
      <c r="Y4" s="110">
        <f t="shared" si="4"/>
        <v>13425.90909090909</v>
      </c>
      <c r="Z4" s="110">
        <v>15085.25</v>
      </c>
      <c r="AA4" s="104">
        <f t="shared" si="5"/>
        <v>2590050</v>
      </c>
      <c r="AB4" s="104">
        <v>863350</v>
      </c>
      <c r="AC4" s="104">
        <v>863350</v>
      </c>
      <c r="AD4" s="104">
        <v>863350</v>
      </c>
      <c r="AE4" s="104">
        <f t="shared" si="6"/>
        <v>51801</v>
      </c>
      <c r="AF4" s="104">
        <f t="shared" si="7"/>
        <v>51801</v>
      </c>
      <c r="AG4" s="103" t="s">
        <v>1675</v>
      </c>
      <c r="AH4" s="100">
        <v>44682</v>
      </c>
      <c r="AI4" s="100">
        <v>45047</v>
      </c>
      <c r="AJ4" s="100">
        <v>45413</v>
      </c>
      <c r="AK4" s="103" t="s">
        <v>2090</v>
      </c>
    </row>
    <row r="5" spans="1:37" ht="75" x14ac:dyDescent="0.25">
      <c r="A5" s="99" t="s">
        <v>620</v>
      </c>
      <c r="B5" s="100">
        <v>44580</v>
      </c>
      <c r="C5" s="98">
        <v>1416</v>
      </c>
      <c r="D5" s="99" t="s">
        <v>1441</v>
      </c>
      <c r="E5" s="102" t="s">
        <v>1436</v>
      </c>
      <c r="F5" s="100">
        <v>44617</v>
      </c>
      <c r="G5" s="98" t="s">
        <v>1159</v>
      </c>
      <c r="H5" s="103" t="s">
        <v>73</v>
      </c>
      <c r="I5" s="103" t="s">
        <v>623</v>
      </c>
      <c r="J5" s="104">
        <v>219778747.5</v>
      </c>
      <c r="K5" s="96">
        <f t="shared" si="8"/>
        <v>219778747.5</v>
      </c>
      <c r="L5" s="96">
        <v>659336242.5</v>
      </c>
      <c r="M5" s="96">
        <f t="shared" si="0"/>
        <v>19979886.136363637</v>
      </c>
      <c r="N5" s="103" t="s">
        <v>1156</v>
      </c>
      <c r="O5" s="103" t="s">
        <v>1157</v>
      </c>
      <c r="P5" s="103" t="s">
        <v>37</v>
      </c>
      <c r="Q5" s="98">
        <v>0</v>
      </c>
      <c r="R5" s="98">
        <v>100</v>
      </c>
      <c r="S5" s="98" t="s">
        <v>34</v>
      </c>
      <c r="T5" s="107">
        <v>50</v>
      </c>
      <c r="U5" s="108">
        <f>L5/AA5</f>
        <v>27.55</v>
      </c>
      <c r="V5" s="109">
        <f t="shared" si="1"/>
        <v>2.5045454545454544</v>
      </c>
      <c r="W5" s="109">
        <f t="shared" si="2"/>
        <v>25.045454545454547</v>
      </c>
      <c r="X5" s="110">
        <f t="shared" si="3"/>
        <v>1377.5</v>
      </c>
      <c r="Y5" s="110">
        <f t="shared" si="4"/>
        <v>1252.2727272727273</v>
      </c>
      <c r="Z5" s="110">
        <v>1407.25</v>
      </c>
      <c r="AA5" s="104">
        <f t="shared" si="5"/>
        <v>23932350</v>
      </c>
      <c r="AB5" s="104">
        <v>7977450</v>
      </c>
      <c r="AC5" s="104">
        <v>7977450</v>
      </c>
      <c r="AD5" s="104">
        <v>7977450</v>
      </c>
      <c r="AE5" s="104">
        <f t="shared" si="6"/>
        <v>478647</v>
      </c>
      <c r="AF5" s="104">
        <f t="shared" si="7"/>
        <v>478647</v>
      </c>
      <c r="AG5" s="103"/>
      <c r="AH5" s="100">
        <v>44682</v>
      </c>
      <c r="AI5" s="100">
        <v>45047</v>
      </c>
      <c r="AJ5" s="100">
        <v>45413</v>
      </c>
      <c r="AK5" s="103" t="s">
        <v>2090</v>
      </c>
    </row>
    <row r="6" spans="1:37" ht="75" x14ac:dyDescent="0.25">
      <c r="A6" s="99" t="s">
        <v>621</v>
      </c>
      <c r="B6" s="100">
        <v>44580</v>
      </c>
      <c r="C6" s="98">
        <v>1416</v>
      </c>
      <c r="D6" s="99" t="s">
        <v>1442</v>
      </c>
      <c r="E6" s="102" t="s">
        <v>1437</v>
      </c>
      <c r="F6" s="100">
        <v>44616</v>
      </c>
      <c r="G6" s="99" t="s">
        <v>1155</v>
      </c>
      <c r="H6" s="103" t="s">
        <v>73</v>
      </c>
      <c r="I6" s="103" t="s">
        <v>624</v>
      </c>
      <c r="J6" s="104">
        <v>885385373</v>
      </c>
      <c r="K6" s="96">
        <f t="shared" si="8"/>
        <v>885385373</v>
      </c>
      <c r="L6" s="96">
        <v>2656156119</v>
      </c>
      <c r="M6" s="96">
        <f t="shared" si="0"/>
        <v>80489579.36363636</v>
      </c>
      <c r="N6" s="103" t="s">
        <v>1156</v>
      </c>
      <c r="O6" s="103" t="s">
        <v>1157</v>
      </c>
      <c r="P6" s="103" t="s">
        <v>37</v>
      </c>
      <c r="Q6" s="98">
        <v>0</v>
      </c>
      <c r="R6" s="98">
        <v>100</v>
      </c>
      <c r="S6" s="98" t="s">
        <v>34</v>
      </c>
      <c r="T6" s="107">
        <v>50</v>
      </c>
      <c r="U6" s="108">
        <f>L6/AA6</f>
        <v>59.81</v>
      </c>
      <c r="V6" s="109">
        <f t="shared" si="1"/>
        <v>5.4372727272727275</v>
      </c>
      <c r="W6" s="109">
        <f t="shared" si="2"/>
        <v>54.372727272727275</v>
      </c>
      <c r="X6" s="110">
        <f t="shared" si="3"/>
        <v>2990.5</v>
      </c>
      <c r="Y6" s="110">
        <f t="shared" si="4"/>
        <v>2718.636363636364</v>
      </c>
      <c r="Z6" s="110">
        <v>3054.64</v>
      </c>
      <c r="AA6" s="104">
        <f t="shared" si="5"/>
        <v>44409900</v>
      </c>
      <c r="AB6" s="104">
        <v>14803300</v>
      </c>
      <c r="AC6" s="104">
        <v>14803300</v>
      </c>
      <c r="AD6" s="104">
        <v>14803300</v>
      </c>
      <c r="AE6" s="104">
        <f t="shared" si="6"/>
        <v>888198</v>
      </c>
      <c r="AF6" s="104">
        <f t="shared" si="7"/>
        <v>888198</v>
      </c>
      <c r="AG6" s="103"/>
      <c r="AH6" s="100">
        <v>44682</v>
      </c>
      <c r="AI6" s="100">
        <v>45047</v>
      </c>
      <c r="AJ6" s="100">
        <v>45413</v>
      </c>
      <c r="AK6" s="103" t="s">
        <v>2090</v>
      </c>
    </row>
    <row r="7" spans="1:37" ht="94.5" customHeight="1" x14ac:dyDescent="0.25">
      <c r="A7" s="99" t="s">
        <v>700</v>
      </c>
      <c r="B7" s="100">
        <v>44582</v>
      </c>
      <c r="C7" s="98">
        <v>545</v>
      </c>
      <c r="D7" s="99" t="s">
        <v>1444</v>
      </c>
      <c r="E7" s="102" t="s">
        <v>1438</v>
      </c>
      <c r="F7" s="100">
        <v>44606</v>
      </c>
      <c r="G7" s="98" t="s">
        <v>1003</v>
      </c>
      <c r="H7" s="103" t="s">
        <v>74</v>
      </c>
      <c r="I7" s="103" t="s">
        <v>748</v>
      </c>
      <c r="J7" s="104">
        <v>15534750</v>
      </c>
      <c r="K7" s="96">
        <f t="shared" si="8"/>
        <v>15534750</v>
      </c>
      <c r="L7" s="96">
        <f t="shared" si="8"/>
        <v>15534750</v>
      </c>
      <c r="M7" s="96">
        <f t="shared" si="0"/>
        <v>1412250</v>
      </c>
      <c r="N7" s="103" t="s">
        <v>1004</v>
      </c>
      <c r="O7" s="103" t="s">
        <v>525</v>
      </c>
      <c r="P7" s="103" t="s">
        <v>36</v>
      </c>
      <c r="Q7" s="98">
        <v>0</v>
      </c>
      <c r="R7" s="98">
        <v>100</v>
      </c>
      <c r="S7" s="98" t="s">
        <v>51</v>
      </c>
      <c r="T7" s="107">
        <v>150</v>
      </c>
      <c r="U7" s="108">
        <f>J7/AA7</f>
        <v>3698.75</v>
      </c>
      <c r="V7" s="109">
        <f t="shared" si="1"/>
        <v>336.25</v>
      </c>
      <c r="W7" s="109">
        <f t="shared" si="2"/>
        <v>3362.5</v>
      </c>
      <c r="X7" s="110">
        <f t="shared" si="3"/>
        <v>554812.5</v>
      </c>
      <c r="Y7" s="110">
        <f t="shared" si="4"/>
        <v>504375</v>
      </c>
      <c r="Z7" s="110">
        <v>530922.67000000004</v>
      </c>
      <c r="AA7" s="104">
        <f t="shared" si="5"/>
        <v>4200</v>
      </c>
      <c r="AB7" s="104">
        <v>4200</v>
      </c>
      <c r="AC7" s="104"/>
      <c r="AD7" s="104"/>
      <c r="AE7" s="104">
        <f t="shared" si="6"/>
        <v>28</v>
      </c>
      <c r="AF7" s="104">
        <f t="shared" si="7"/>
        <v>28</v>
      </c>
      <c r="AG7" s="103" t="s">
        <v>749</v>
      </c>
      <c r="AH7" s="100">
        <v>44621</v>
      </c>
      <c r="AI7" s="100"/>
      <c r="AJ7" s="100"/>
      <c r="AK7" s="103" t="s">
        <v>1169</v>
      </c>
    </row>
    <row r="8" spans="1:37" ht="110.25" x14ac:dyDescent="0.25">
      <c r="A8" s="99" t="s">
        <v>701</v>
      </c>
      <c r="B8" s="100">
        <v>44582</v>
      </c>
      <c r="C8" s="98">
        <v>545</v>
      </c>
      <c r="D8" s="99" t="s">
        <v>1445</v>
      </c>
      <c r="E8" s="102" t="s">
        <v>1439</v>
      </c>
      <c r="F8" s="100">
        <v>44606</v>
      </c>
      <c r="G8" s="99" t="s">
        <v>1001</v>
      </c>
      <c r="H8" s="103" t="s">
        <v>74</v>
      </c>
      <c r="I8" s="103" t="s">
        <v>746</v>
      </c>
      <c r="J8" s="104">
        <v>44920712</v>
      </c>
      <c r="K8" s="96">
        <f t="shared" si="8"/>
        <v>44920712</v>
      </c>
      <c r="L8" s="96">
        <f t="shared" si="8"/>
        <v>44920712</v>
      </c>
      <c r="M8" s="96">
        <f t="shared" si="0"/>
        <v>4083701.0909090908</v>
      </c>
      <c r="N8" s="103" t="s">
        <v>1006</v>
      </c>
      <c r="O8" s="103" t="s">
        <v>113</v>
      </c>
      <c r="P8" s="103" t="s">
        <v>1005</v>
      </c>
      <c r="Q8" s="98">
        <v>0</v>
      </c>
      <c r="R8" s="98">
        <v>100</v>
      </c>
      <c r="S8" s="98" t="s">
        <v>26</v>
      </c>
      <c r="T8" s="107">
        <v>10</v>
      </c>
      <c r="U8" s="108">
        <f>J8/AA8</f>
        <v>47284.959999999999</v>
      </c>
      <c r="V8" s="109">
        <f t="shared" si="1"/>
        <v>4298.6327272727267</v>
      </c>
      <c r="W8" s="109">
        <f t="shared" si="2"/>
        <v>42986.327272727271</v>
      </c>
      <c r="X8" s="110">
        <f t="shared" si="3"/>
        <v>472849.6</v>
      </c>
      <c r="Y8" s="110">
        <f t="shared" si="4"/>
        <v>429863.27272727271</v>
      </c>
      <c r="Z8" s="110"/>
      <c r="AA8" s="104">
        <f t="shared" si="5"/>
        <v>950</v>
      </c>
      <c r="AB8" s="104">
        <v>950</v>
      </c>
      <c r="AC8" s="104"/>
      <c r="AD8" s="104"/>
      <c r="AE8" s="104">
        <f t="shared" si="6"/>
        <v>95</v>
      </c>
      <c r="AF8" s="104">
        <f t="shared" si="7"/>
        <v>95</v>
      </c>
      <c r="AG8" s="103" t="s">
        <v>747</v>
      </c>
      <c r="AH8" s="100">
        <v>44666</v>
      </c>
      <c r="AI8" s="100"/>
      <c r="AJ8" s="100"/>
      <c r="AK8" s="103" t="s">
        <v>1169</v>
      </c>
    </row>
    <row r="9" spans="1:37" ht="94.5" customHeight="1" x14ac:dyDescent="0.25">
      <c r="A9" s="99" t="s">
        <v>702</v>
      </c>
      <c r="B9" s="100">
        <v>44582</v>
      </c>
      <c r="C9" s="98">
        <v>545</v>
      </c>
      <c r="D9" s="99" t="s">
        <v>1447</v>
      </c>
      <c r="E9" s="102" t="s">
        <v>1440</v>
      </c>
      <c r="F9" s="100">
        <v>44607</v>
      </c>
      <c r="G9" s="99" t="s">
        <v>1063</v>
      </c>
      <c r="H9" s="103" t="s">
        <v>537</v>
      </c>
      <c r="I9" s="103" t="s">
        <v>712</v>
      </c>
      <c r="J9" s="104">
        <v>15931709.16</v>
      </c>
      <c r="K9" s="96">
        <f t="shared" si="8"/>
        <v>15931709.16</v>
      </c>
      <c r="L9" s="96">
        <f t="shared" si="8"/>
        <v>15931709.16</v>
      </c>
      <c r="M9" s="96">
        <f t="shared" si="0"/>
        <v>1448337.1963636363</v>
      </c>
      <c r="N9" s="103" t="s">
        <v>1065</v>
      </c>
      <c r="O9" s="103" t="s">
        <v>1067</v>
      </c>
      <c r="P9" s="103" t="s">
        <v>1066</v>
      </c>
      <c r="Q9" s="98"/>
      <c r="R9" s="98"/>
      <c r="S9" s="98" t="s">
        <v>629</v>
      </c>
      <c r="T9" s="107">
        <v>18.542000000000002</v>
      </c>
      <c r="U9" s="108">
        <f>J9/AA9</f>
        <v>47734.600007190886</v>
      </c>
      <c r="V9" s="109">
        <f t="shared" si="1"/>
        <v>4339.509091562808</v>
      </c>
      <c r="W9" s="109">
        <f t="shared" si="2"/>
        <v>43395.090915628076</v>
      </c>
      <c r="X9" s="110">
        <f t="shared" si="3"/>
        <v>885094.95333333348</v>
      </c>
      <c r="Y9" s="110">
        <f t="shared" si="4"/>
        <v>804631.77575757587</v>
      </c>
      <c r="Z9" s="110"/>
      <c r="AA9" s="104">
        <f t="shared" si="5"/>
        <v>333.75599999999997</v>
      </c>
      <c r="AB9" s="104">
        <v>333.75599999999997</v>
      </c>
      <c r="AC9" s="104"/>
      <c r="AD9" s="104"/>
      <c r="AE9" s="104">
        <f t="shared" si="6"/>
        <v>17.999999999999996</v>
      </c>
      <c r="AF9" s="104">
        <f t="shared" si="7"/>
        <v>18</v>
      </c>
      <c r="AG9" s="103" t="s">
        <v>713</v>
      </c>
      <c r="AH9" s="100">
        <v>44621</v>
      </c>
      <c r="AI9" s="100"/>
      <c r="AJ9" s="100"/>
      <c r="AK9" s="103" t="s">
        <v>1169</v>
      </c>
    </row>
    <row r="10" spans="1:37" ht="213.75" customHeight="1" x14ac:dyDescent="0.25">
      <c r="A10" s="99" t="s">
        <v>703</v>
      </c>
      <c r="B10" s="100">
        <v>44582</v>
      </c>
      <c r="C10" s="98">
        <v>545</v>
      </c>
      <c r="D10" s="99" t="s">
        <v>1448</v>
      </c>
      <c r="E10" s="102" t="s">
        <v>1443</v>
      </c>
      <c r="F10" s="100">
        <v>44606</v>
      </c>
      <c r="G10" s="99" t="s">
        <v>1002</v>
      </c>
      <c r="H10" s="103" t="s">
        <v>74</v>
      </c>
      <c r="I10" s="103" t="s">
        <v>744</v>
      </c>
      <c r="J10" s="104">
        <v>63104580</v>
      </c>
      <c r="K10" s="96">
        <v>60099600</v>
      </c>
      <c r="L10" s="96">
        <f t="shared" si="8"/>
        <v>60099600</v>
      </c>
      <c r="M10" s="96">
        <f t="shared" si="0"/>
        <v>5463600</v>
      </c>
      <c r="N10" s="103" t="s">
        <v>1008</v>
      </c>
      <c r="O10" s="103" t="s">
        <v>511</v>
      </c>
      <c r="P10" s="103" t="s">
        <v>499</v>
      </c>
      <c r="Q10" s="98">
        <v>0</v>
      </c>
      <c r="R10" s="98">
        <v>100</v>
      </c>
      <c r="S10" s="98" t="s">
        <v>43</v>
      </c>
      <c r="T10" s="107">
        <v>60</v>
      </c>
      <c r="U10" s="108">
        <f>J10/AA10</f>
        <v>6699</v>
      </c>
      <c r="V10" s="109">
        <f t="shared" si="1"/>
        <v>609</v>
      </c>
      <c r="W10" s="109">
        <f t="shared" si="2"/>
        <v>6090</v>
      </c>
      <c r="X10" s="110">
        <f t="shared" si="3"/>
        <v>401940</v>
      </c>
      <c r="Y10" s="110">
        <f t="shared" si="4"/>
        <v>365400</v>
      </c>
      <c r="Z10" s="110"/>
      <c r="AA10" s="104">
        <f t="shared" si="5"/>
        <v>9420</v>
      </c>
      <c r="AB10" s="104">
        <v>9420</v>
      </c>
      <c r="AC10" s="104"/>
      <c r="AD10" s="104"/>
      <c r="AE10" s="104">
        <f t="shared" si="6"/>
        <v>157</v>
      </c>
      <c r="AF10" s="104">
        <f t="shared" si="7"/>
        <v>157</v>
      </c>
      <c r="AG10" s="103" t="s">
        <v>745</v>
      </c>
      <c r="AH10" s="100">
        <v>44681</v>
      </c>
      <c r="AI10" s="100"/>
      <c r="AJ10" s="100"/>
      <c r="AK10" s="103" t="s">
        <v>1169</v>
      </c>
    </row>
    <row r="11" spans="1:37" ht="75" x14ac:dyDescent="0.25">
      <c r="A11" s="99" t="s">
        <v>704</v>
      </c>
      <c r="B11" s="100">
        <v>44582</v>
      </c>
      <c r="C11" s="98">
        <v>545</v>
      </c>
      <c r="D11" s="99" t="s">
        <v>1451</v>
      </c>
      <c r="E11" s="102" t="s">
        <v>1446</v>
      </c>
      <c r="F11" s="100">
        <v>44606</v>
      </c>
      <c r="G11" s="99" t="s">
        <v>1007</v>
      </c>
      <c r="H11" s="103" t="s">
        <v>74</v>
      </c>
      <c r="I11" s="103" t="s">
        <v>742</v>
      </c>
      <c r="J11" s="104">
        <v>118766736</v>
      </c>
      <c r="K11" s="96">
        <f>J11</f>
        <v>118766736</v>
      </c>
      <c r="L11" s="96">
        <f t="shared" si="8"/>
        <v>118766736</v>
      </c>
      <c r="M11" s="96">
        <f t="shared" si="0"/>
        <v>10796976</v>
      </c>
      <c r="N11" s="103" t="s">
        <v>1009</v>
      </c>
      <c r="O11" s="103" t="s">
        <v>75</v>
      </c>
      <c r="P11" s="103" t="s">
        <v>37</v>
      </c>
      <c r="Q11" s="98">
        <v>0</v>
      </c>
      <c r="R11" s="98">
        <v>100</v>
      </c>
      <c r="S11" s="98" t="s">
        <v>26</v>
      </c>
      <c r="T11" s="107">
        <v>9.6</v>
      </c>
      <c r="U11" s="108">
        <f>J11/AA11</f>
        <v>618576.75</v>
      </c>
      <c r="V11" s="109">
        <f t="shared" si="1"/>
        <v>56234.25</v>
      </c>
      <c r="W11" s="109">
        <f t="shared" si="2"/>
        <v>562342.5</v>
      </c>
      <c r="X11" s="110">
        <f t="shared" si="3"/>
        <v>5938336.7999999998</v>
      </c>
      <c r="Y11" s="110">
        <f t="shared" si="4"/>
        <v>5398488</v>
      </c>
      <c r="Z11" s="110"/>
      <c r="AA11" s="104">
        <f t="shared" si="5"/>
        <v>192</v>
      </c>
      <c r="AB11" s="104">
        <v>192</v>
      </c>
      <c r="AC11" s="104"/>
      <c r="AD11" s="104"/>
      <c r="AE11" s="104">
        <f t="shared" si="6"/>
        <v>20</v>
      </c>
      <c r="AF11" s="104">
        <f t="shared" si="7"/>
        <v>20</v>
      </c>
      <c r="AG11" s="103" t="s">
        <v>743</v>
      </c>
      <c r="AH11" s="100">
        <v>44682</v>
      </c>
      <c r="AI11" s="100"/>
      <c r="AJ11" s="100"/>
      <c r="AK11" s="103" t="s">
        <v>1169</v>
      </c>
    </row>
    <row r="12" spans="1:37" ht="78.75" x14ac:dyDescent="0.25">
      <c r="A12" s="99" t="s">
        <v>705</v>
      </c>
      <c r="B12" s="100">
        <v>44582</v>
      </c>
      <c r="C12" s="98">
        <v>545</v>
      </c>
      <c r="D12" s="99" t="s">
        <v>462</v>
      </c>
      <c r="E12" s="103" t="s">
        <v>462</v>
      </c>
      <c r="F12" s="100" t="s">
        <v>462</v>
      </c>
      <c r="G12" s="98" t="s">
        <v>462</v>
      </c>
      <c r="H12" s="103" t="s">
        <v>462</v>
      </c>
      <c r="I12" s="103" t="s">
        <v>707</v>
      </c>
      <c r="J12" s="104"/>
      <c r="K12" s="96">
        <f>J12</f>
        <v>0</v>
      </c>
      <c r="L12" s="96">
        <f t="shared" si="8"/>
        <v>0</v>
      </c>
      <c r="M12" s="96">
        <f t="shared" si="0"/>
        <v>0</v>
      </c>
      <c r="N12" s="85" t="s">
        <v>462</v>
      </c>
      <c r="O12" s="85" t="s">
        <v>462</v>
      </c>
      <c r="P12" s="103"/>
      <c r="Q12" s="98"/>
      <c r="R12" s="98"/>
      <c r="S12" s="85" t="s">
        <v>462</v>
      </c>
      <c r="T12" s="85" t="s">
        <v>462</v>
      </c>
      <c r="U12" s="85" t="s">
        <v>462</v>
      </c>
      <c r="V12" s="109" t="e">
        <f t="shared" si="1"/>
        <v>#VALUE!</v>
      </c>
      <c r="W12" s="109" t="e">
        <f t="shared" si="2"/>
        <v>#VALUE!</v>
      </c>
      <c r="X12" s="85" t="s">
        <v>462</v>
      </c>
      <c r="Y12" s="110" t="e">
        <f t="shared" si="4"/>
        <v>#VALUE!</v>
      </c>
      <c r="Z12" s="85"/>
      <c r="AA12" s="104">
        <f t="shared" si="5"/>
        <v>32350</v>
      </c>
      <c r="AB12" s="104">
        <v>32350</v>
      </c>
      <c r="AC12" s="104"/>
      <c r="AD12" s="104"/>
      <c r="AE12" s="104" t="s">
        <v>462</v>
      </c>
      <c r="AF12" s="104" t="s">
        <v>462</v>
      </c>
      <c r="AG12" s="103" t="s">
        <v>708</v>
      </c>
      <c r="AH12" s="100">
        <v>44621</v>
      </c>
      <c r="AI12" s="100"/>
      <c r="AJ12" s="100"/>
      <c r="AK12" s="103" t="s">
        <v>462</v>
      </c>
    </row>
    <row r="13" spans="1:37" ht="110.25" x14ac:dyDescent="0.25">
      <c r="A13" s="99" t="s">
        <v>706</v>
      </c>
      <c r="B13" s="100">
        <v>44582</v>
      </c>
      <c r="C13" s="98">
        <v>1416</v>
      </c>
      <c r="D13" s="99" t="s">
        <v>1452</v>
      </c>
      <c r="E13" s="102" t="s">
        <v>1449</v>
      </c>
      <c r="F13" s="100">
        <v>44607</v>
      </c>
      <c r="G13" s="100" t="s">
        <v>1068</v>
      </c>
      <c r="H13" s="103" t="s">
        <v>1070</v>
      </c>
      <c r="I13" s="103" t="s">
        <v>741</v>
      </c>
      <c r="J13" s="104">
        <v>8775524.6600000001</v>
      </c>
      <c r="K13" s="96">
        <f>J13</f>
        <v>8775524.6600000001</v>
      </c>
      <c r="L13" s="96">
        <f t="shared" si="8"/>
        <v>8775524.6600000001</v>
      </c>
      <c r="M13" s="96">
        <f t="shared" si="0"/>
        <v>797774.969090909</v>
      </c>
      <c r="N13" s="103" t="s">
        <v>1071</v>
      </c>
      <c r="O13" s="103" t="s">
        <v>76</v>
      </c>
      <c r="P13" s="103" t="s">
        <v>365</v>
      </c>
      <c r="Q13" s="98">
        <v>0</v>
      </c>
      <c r="R13" s="98">
        <v>100</v>
      </c>
      <c r="S13" s="98" t="s">
        <v>51</v>
      </c>
      <c r="T13" s="107">
        <v>1.2</v>
      </c>
      <c r="U13" s="108">
        <f t="shared" ref="U13:U20" si="9">J13/AA13</f>
        <v>12792.31</v>
      </c>
      <c r="V13" s="109">
        <f t="shared" si="1"/>
        <v>1162.9372727272726</v>
      </c>
      <c r="W13" s="109">
        <f t="shared" si="2"/>
        <v>11629.372727272726</v>
      </c>
      <c r="X13" s="110">
        <f t="shared" ref="X13:X20" si="10">U13*T13</f>
        <v>15350.771999999999</v>
      </c>
      <c r="Y13" s="110">
        <f t="shared" si="4"/>
        <v>13955.247272727271</v>
      </c>
      <c r="Z13" s="110"/>
      <c r="AA13" s="104">
        <f t="shared" si="5"/>
        <v>686</v>
      </c>
      <c r="AB13" s="104">
        <v>686</v>
      </c>
      <c r="AC13" s="104"/>
      <c r="AD13" s="104"/>
      <c r="AE13" s="104">
        <f t="shared" ref="AE13:AE20" si="11">AA13/T13</f>
        <v>571.66666666666674</v>
      </c>
      <c r="AF13" s="104">
        <f t="shared" ref="AF13:AF20" si="12">_xlfn.CEILING.MATH(AE13)</f>
        <v>572</v>
      </c>
      <c r="AG13" s="103"/>
      <c r="AH13" s="100">
        <v>44743</v>
      </c>
      <c r="AI13" s="100"/>
      <c r="AJ13" s="100"/>
      <c r="AK13" s="103" t="s">
        <v>67</v>
      </c>
    </row>
    <row r="14" spans="1:37" ht="110.25" x14ac:dyDescent="0.25">
      <c r="A14" s="99" t="s">
        <v>739</v>
      </c>
      <c r="B14" s="100">
        <v>44582</v>
      </c>
      <c r="C14" s="98">
        <v>1416</v>
      </c>
      <c r="D14" s="99" t="s">
        <v>1453</v>
      </c>
      <c r="E14" s="102" t="s">
        <v>1450</v>
      </c>
      <c r="F14" s="100">
        <v>44607</v>
      </c>
      <c r="G14" s="100" t="s">
        <v>1069</v>
      </c>
      <c r="H14" s="103" t="s">
        <v>1070</v>
      </c>
      <c r="I14" s="103" t="s">
        <v>740</v>
      </c>
      <c r="J14" s="104">
        <v>43903207.920000002</v>
      </c>
      <c r="K14" s="96">
        <f>J14</f>
        <v>43903207.920000002</v>
      </c>
      <c r="L14" s="96">
        <f t="shared" si="8"/>
        <v>43903207.920000002</v>
      </c>
      <c r="M14" s="96">
        <f t="shared" si="0"/>
        <v>3991200.72</v>
      </c>
      <c r="N14" s="103" t="s">
        <v>1071</v>
      </c>
      <c r="O14" s="103" t="s">
        <v>76</v>
      </c>
      <c r="P14" s="103" t="s">
        <v>365</v>
      </c>
      <c r="Q14" s="98">
        <v>0</v>
      </c>
      <c r="R14" s="98">
        <v>100</v>
      </c>
      <c r="S14" s="98" t="s">
        <v>51</v>
      </c>
      <c r="T14" s="107">
        <v>1.2</v>
      </c>
      <c r="U14" s="109">
        <f t="shared" si="9"/>
        <v>12792.310000000001</v>
      </c>
      <c r="V14" s="109">
        <f t="shared" si="1"/>
        <v>1162.9372727272728</v>
      </c>
      <c r="W14" s="109">
        <f t="shared" si="2"/>
        <v>11629.372727272728</v>
      </c>
      <c r="X14" s="110">
        <f t="shared" si="10"/>
        <v>15350.772000000001</v>
      </c>
      <c r="Y14" s="110">
        <f t="shared" si="4"/>
        <v>13955.247272727274</v>
      </c>
      <c r="Z14" s="110"/>
      <c r="AA14" s="104">
        <f t="shared" si="5"/>
        <v>3432</v>
      </c>
      <c r="AB14" s="104">
        <v>3432</v>
      </c>
      <c r="AC14" s="104"/>
      <c r="AD14" s="104"/>
      <c r="AE14" s="104">
        <f t="shared" si="11"/>
        <v>2860</v>
      </c>
      <c r="AF14" s="104">
        <f t="shared" si="12"/>
        <v>2860</v>
      </c>
      <c r="AG14" s="103"/>
      <c r="AH14" s="100">
        <v>44696</v>
      </c>
      <c r="AI14" s="100"/>
      <c r="AJ14" s="100"/>
      <c r="AK14" s="103" t="s">
        <v>67</v>
      </c>
    </row>
    <row r="15" spans="1:37" ht="180" customHeight="1" x14ac:dyDescent="0.25">
      <c r="A15" s="99" t="s">
        <v>737</v>
      </c>
      <c r="B15" s="100">
        <v>44582</v>
      </c>
      <c r="C15" s="98">
        <v>545</v>
      </c>
      <c r="D15" s="99" t="s">
        <v>1455</v>
      </c>
      <c r="E15" s="102" t="s">
        <v>1454</v>
      </c>
      <c r="F15" s="100">
        <v>44606</v>
      </c>
      <c r="G15" s="99" t="s">
        <v>1010</v>
      </c>
      <c r="H15" s="103" t="s">
        <v>74</v>
      </c>
      <c r="I15" s="103" t="s">
        <v>736</v>
      </c>
      <c r="J15" s="104">
        <v>53257050</v>
      </c>
      <c r="K15" s="96">
        <v>50721000</v>
      </c>
      <c r="L15" s="96">
        <f t="shared" si="8"/>
        <v>50721000</v>
      </c>
      <c r="M15" s="96">
        <f t="shared" si="0"/>
        <v>4611000</v>
      </c>
      <c r="N15" s="103" t="s">
        <v>1008</v>
      </c>
      <c r="O15" s="103" t="s">
        <v>511</v>
      </c>
      <c r="P15" s="103" t="s">
        <v>499</v>
      </c>
      <c r="Q15" s="98">
        <v>0</v>
      </c>
      <c r="R15" s="98">
        <v>100</v>
      </c>
      <c r="S15" s="98" t="s">
        <v>43</v>
      </c>
      <c r="T15" s="107">
        <v>60</v>
      </c>
      <c r="U15" s="109">
        <f t="shared" si="9"/>
        <v>16747.5</v>
      </c>
      <c r="V15" s="109">
        <f t="shared" si="1"/>
        <v>1522.5</v>
      </c>
      <c r="W15" s="109">
        <f t="shared" si="2"/>
        <v>15225</v>
      </c>
      <c r="X15" s="110">
        <f t="shared" si="10"/>
        <v>1004850</v>
      </c>
      <c r="Y15" s="110">
        <f t="shared" si="4"/>
        <v>913500</v>
      </c>
      <c r="Z15" s="110"/>
      <c r="AA15" s="104">
        <f t="shared" si="5"/>
        <v>3180</v>
      </c>
      <c r="AB15" s="104">
        <v>3180</v>
      </c>
      <c r="AC15" s="104"/>
      <c r="AD15" s="104"/>
      <c r="AE15" s="104">
        <f t="shared" si="11"/>
        <v>53</v>
      </c>
      <c r="AF15" s="104">
        <f t="shared" si="12"/>
        <v>53</v>
      </c>
      <c r="AG15" s="103" t="s">
        <v>738</v>
      </c>
      <c r="AH15" s="100">
        <v>44681</v>
      </c>
      <c r="AI15" s="100"/>
      <c r="AJ15" s="100"/>
      <c r="AK15" s="103" t="s">
        <v>1169</v>
      </c>
    </row>
    <row r="16" spans="1:37" ht="184.5" customHeight="1" x14ac:dyDescent="0.25">
      <c r="A16" s="99" t="s">
        <v>734</v>
      </c>
      <c r="B16" s="100">
        <v>44582</v>
      </c>
      <c r="C16" s="98">
        <v>545</v>
      </c>
      <c r="D16" s="99" t="s">
        <v>1457</v>
      </c>
      <c r="E16" s="102" t="s">
        <v>1456</v>
      </c>
      <c r="F16" s="100">
        <v>44606</v>
      </c>
      <c r="G16" s="98" t="s">
        <v>1414</v>
      </c>
      <c r="H16" s="103" t="s">
        <v>74</v>
      </c>
      <c r="I16" s="103" t="s">
        <v>733</v>
      </c>
      <c r="J16" s="104">
        <v>53046475.350000001</v>
      </c>
      <c r="K16" s="96">
        <f t="shared" ref="K16:L37" si="13">J16</f>
        <v>53046475.350000001</v>
      </c>
      <c r="L16" s="96">
        <f t="shared" si="8"/>
        <v>53046475.350000001</v>
      </c>
      <c r="M16" s="96">
        <f t="shared" si="0"/>
        <v>4822406.8499999996</v>
      </c>
      <c r="N16" s="103" t="s">
        <v>1012</v>
      </c>
      <c r="O16" s="103" t="s">
        <v>1013</v>
      </c>
      <c r="P16" s="103" t="s">
        <v>499</v>
      </c>
      <c r="Q16" s="98">
        <v>0</v>
      </c>
      <c r="R16" s="98">
        <v>100</v>
      </c>
      <c r="S16" s="98" t="s">
        <v>629</v>
      </c>
      <c r="T16" s="107">
        <v>15</v>
      </c>
      <c r="U16" s="109">
        <f t="shared" si="9"/>
        <v>25813.37</v>
      </c>
      <c r="V16" s="109">
        <f t="shared" si="1"/>
        <v>2346.6699999999996</v>
      </c>
      <c r="W16" s="109">
        <f t="shared" si="2"/>
        <v>23466.7</v>
      </c>
      <c r="X16" s="110">
        <f t="shared" si="10"/>
        <v>387200.55</v>
      </c>
      <c r="Y16" s="110">
        <f t="shared" si="4"/>
        <v>352000.5</v>
      </c>
      <c r="Z16" s="110"/>
      <c r="AA16" s="104">
        <f t="shared" si="5"/>
        <v>2055</v>
      </c>
      <c r="AB16" s="104">
        <v>2055</v>
      </c>
      <c r="AC16" s="104"/>
      <c r="AD16" s="104"/>
      <c r="AE16" s="104">
        <f t="shared" si="11"/>
        <v>137</v>
      </c>
      <c r="AF16" s="104">
        <f t="shared" si="12"/>
        <v>137</v>
      </c>
      <c r="AG16" s="103" t="s">
        <v>735</v>
      </c>
      <c r="AH16" s="100">
        <v>44621</v>
      </c>
      <c r="AI16" s="100"/>
      <c r="AJ16" s="100"/>
      <c r="AK16" s="103" t="s">
        <v>1169</v>
      </c>
    </row>
    <row r="17" spans="1:37" ht="75" x14ac:dyDescent="0.25">
      <c r="A17" s="99" t="s">
        <v>731</v>
      </c>
      <c r="B17" s="100">
        <v>44582</v>
      </c>
      <c r="C17" s="98">
        <v>545</v>
      </c>
      <c r="D17" s="99" t="s">
        <v>1459</v>
      </c>
      <c r="E17" s="102" t="s">
        <v>1458</v>
      </c>
      <c r="F17" s="100">
        <v>44606</v>
      </c>
      <c r="G17" s="98" t="s">
        <v>1415</v>
      </c>
      <c r="H17" s="103" t="s">
        <v>74</v>
      </c>
      <c r="I17" s="103" t="s">
        <v>730</v>
      </c>
      <c r="J17" s="104">
        <v>111074134.59999999</v>
      </c>
      <c r="K17" s="96">
        <f t="shared" si="13"/>
        <v>111074134.59999999</v>
      </c>
      <c r="L17" s="96">
        <f t="shared" si="8"/>
        <v>111074134.59999999</v>
      </c>
      <c r="M17" s="96">
        <f t="shared" si="0"/>
        <v>10097648.6</v>
      </c>
      <c r="N17" s="103" t="s">
        <v>1014</v>
      </c>
      <c r="O17" s="103" t="s">
        <v>113</v>
      </c>
      <c r="P17" s="103" t="s">
        <v>33</v>
      </c>
      <c r="Q17" s="98">
        <v>0</v>
      </c>
      <c r="R17" s="98">
        <v>100</v>
      </c>
      <c r="S17" s="98" t="s">
        <v>26</v>
      </c>
      <c r="T17" s="107">
        <v>5</v>
      </c>
      <c r="U17" s="109">
        <f t="shared" si="9"/>
        <v>18574.27</v>
      </c>
      <c r="V17" s="109">
        <f t="shared" si="1"/>
        <v>1688.5700000000002</v>
      </c>
      <c r="W17" s="109">
        <f t="shared" si="2"/>
        <v>16885.7</v>
      </c>
      <c r="X17" s="110">
        <f t="shared" si="10"/>
        <v>92871.35</v>
      </c>
      <c r="Y17" s="110">
        <f t="shared" si="4"/>
        <v>84428.5</v>
      </c>
      <c r="Z17" s="110"/>
      <c r="AA17" s="104">
        <f t="shared" si="5"/>
        <v>5980</v>
      </c>
      <c r="AB17" s="104">
        <v>5980</v>
      </c>
      <c r="AC17" s="104"/>
      <c r="AD17" s="104"/>
      <c r="AE17" s="104">
        <f t="shared" si="11"/>
        <v>1196</v>
      </c>
      <c r="AF17" s="104">
        <f t="shared" si="12"/>
        <v>1196</v>
      </c>
      <c r="AG17" s="103" t="s">
        <v>732</v>
      </c>
      <c r="AH17" s="100">
        <v>44621</v>
      </c>
      <c r="AI17" s="100"/>
      <c r="AJ17" s="100"/>
      <c r="AK17" s="103" t="s">
        <v>1169</v>
      </c>
    </row>
    <row r="18" spans="1:37" ht="186" customHeight="1" x14ac:dyDescent="0.25">
      <c r="A18" s="99" t="s">
        <v>727</v>
      </c>
      <c r="B18" s="100">
        <v>44582</v>
      </c>
      <c r="C18" s="98">
        <v>545</v>
      </c>
      <c r="D18" s="99" t="s">
        <v>1461</v>
      </c>
      <c r="E18" s="102" t="s">
        <v>1460</v>
      </c>
      <c r="F18" s="100">
        <v>44606</v>
      </c>
      <c r="G18" s="98" t="s">
        <v>1416</v>
      </c>
      <c r="H18" s="103" t="s">
        <v>1011</v>
      </c>
      <c r="I18" s="103" t="s">
        <v>728</v>
      </c>
      <c r="J18" s="104">
        <v>232122721.59999999</v>
      </c>
      <c r="K18" s="96">
        <f t="shared" si="13"/>
        <v>232122721.59999999</v>
      </c>
      <c r="L18" s="96">
        <f t="shared" si="8"/>
        <v>232122721.59999999</v>
      </c>
      <c r="M18" s="96">
        <f t="shared" si="0"/>
        <v>21102065.600000001</v>
      </c>
      <c r="N18" s="103" t="s">
        <v>1015</v>
      </c>
      <c r="O18" s="103" t="s">
        <v>525</v>
      </c>
      <c r="P18" s="103" t="s">
        <v>33</v>
      </c>
      <c r="Q18" s="98">
        <v>0</v>
      </c>
      <c r="R18" s="98">
        <v>100</v>
      </c>
      <c r="S18" s="98" t="s">
        <v>51</v>
      </c>
      <c r="T18" s="107">
        <v>140</v>
      </c>
      <c r="U18" s="109">
        <f t="shared" si="9"/>
        <v>10766.36</v>
      </c>
      <c r="V18" s="109">
        <f t="shared" si="1"/>
        <v>978.7600000000001</v>
      </c>
      <c r="W18" s="109">
        <f t="shared" si="2"/>
        <v>9787.6</v>
      </c>
      <c r="X18" s="110">
        <f t="shared" si="10"/>
        <v>1507290.4000000001</v>
      </c>
      <c r="Y18" s="110">
        <f t="shared" si="4"/>
        <v>1370264</v>
      </c>
      <c r="Z18" s="110"/>
      <c r="AA18" s="104">
        <f t="shared" si="5"/>
        <v>21560</v>
      </c>
      <c r="AB18" s="104">
        <v>15820</v>
      </c>
      <c r="AC18" s="104">
        <v>5740</v>
      </c>
      <c r="AD18" s="104"/>
      <c r="AE18" s="104">
        <f t="shared" si="11"/>
        <v>154</v>
      </c>
      <c r="AF18" s="104">
        <f t="shared" si="12"/>
        <v>154</v>
      </c>
      <c r="AG18" s="103" t="s">
        <v>729</v>
      </c>
      <c r="AH18" s="100">
        <v>44621</v>
      </c>
      <c r="AI18" s="100">
        <v>44682</v>
      </c>
      <c r="AJ18" s="100"/>
      <c r="AK18" s="103" t="s">
        <v>1169</v>
      </c>
    </row>
    <row r="19" spans="1:37" ht="196.5" customHeight="1" x14ac:dyDescent="0.25">
      <c r="A19" s="99" t="s">
        <v>725</v>
      </c>
      <c r="B19" s="100">
        <v>44582</v>
      </c>
      <c r="C19" s="98">
        <v>545</v>
      </c>
      <c r="D19" s="99" t="s">
        <v>1463</v>
      </c>
      <c r="E19" s="102" t="s">
        <v>1462</v>
      </c>
      <c r="F19" s="100">
        <v>44606</v>
      </c>
      <c r="G19" s="98" t="s">
        <v>1279</v>
      </c>
      <c r="H19" s="103" t="s">
        <v>1011</v>
      </c>
      <c r="I19" s="103" t="s">
        <v>722</v>
      </c>
      <c r="J19" s="104">
        <v>230615431.19999999</v>
      </c>
      <c r="K19" s="96">
        <f t="shared" si="13"/>
        <v>230615431.19999999</v>
      </c>
      <c r="L19" s="96">
        <f t="shared" si="8"/>
        <v>230615431.19999999</v>
      </c>
      <c r="M19" s="96">
        <f t="shared" si="0"/>
        <v>20965039.199999999</v>
      </c>
      <c r="N19" s="103" t="s">
        <v>1015</v>
      </c>
      <c r="O19" s="103" t="s">
        <v>525</v>
      </c>
      <c r="P19" s="103" t="s">
        <v>563</v>
      </c>
      <c r="Q19" s="98">
        <v>0</v>
      </c>
      <c r="R19" s="98">
        <v>100</v>
      </c>
      <c r="S19" s="98" t="s">
        <v>51</v>
      </c>
      <c r="T19" s="107">
        <v>140</v>
      </c>
      <c r="U19" s="109">
        <f t="shared" si="9"/>
        <v>10766.359999999999</v>
      </c>
      <c r="V19" s="109">
        <f t="shared" si="1"/>
        <v>978.75999999999988</v>
      </c>
      <c r="W19" s="109">
        <f t="shared" si="2"/>
        <v>9787.5999999999985</v>
      </c>
      <c r="X19" s="110">
        <f t="shared" si="10"/>
        <v>1507290.4</v>
      </c>
      <c r="Y19" s="110">
        <f t="shared" si="4"/>
        <v>1370263.9999999998</v>
      </c>
      <c r="Z19" s="110"/>
      <c r="AA19" s="104">
        <f t="shared" si="5"/>
        <v>21420</v>
      </c>
      <c r="AB19" s="104">
        <v>15540</v>
      </c>
      <c r="AC19" s="113">
        <v>5880</v>
      </c>
      <c r="AD19" s="104"/>
      <c r="AE19" s="104">
        <f t="shared" si="11"/>
        <v>153</v>
      </c>
      <c r="AF19" s="104">
        <f t="shared" si="12"/>
        <v>153</v>
      </c>
      <c r="AG19" s="103" t="s">
        <v>726</v>
      </c>
      <c r="AH19" s="100">
        <v>44621</v>
      </c>
      <c r="AI19" s="100">
        <v>44682</v>
      </c>
      <c r="AJ19" s="100"/>
      <c r="AK19" s="103" t="s">
        <v>1169</v>
      </c>
    </row>
    <row r="20" spans="1:37" ht="156" customHeight="1" x14ac:dyDescent="0.25">
      <c r="A20" s="99" t="s">
        <v>723</v>
      </c>
      <c r="B20" s="100">
        <v>44582</v>
      </c>
      <c r="C20" s="98">
        <v>545</v>
      </c>
      <c r="D20" s="99" t="s">
        <v>1465</v>
      </c>
      <c r="E20" s="102" t="s">
        <v>1464</v>
      </c>
      <c r="F20" s="100">
        <v>44606</v>
      </c>
      <c r="G20" s="98" t="s">
        <v>1280</v>
      </c>
      <c r="H20" s="103" t="s">
        <v>1011</v>
      </c>
      <c r="I20" s="103" t="s">
        <v>722</v>
      </c>
      <c r="J20" s="104">
        <v>259253948.80000001</v>
      </c>
      <c r="K20" s="96">
        <f t="shared" si="13"/>
        <v>259253948.80000001</v>
      </c>
      <c r="L20" s="96">
        <f t="shared" si="13"/>
        <v>259253948.80000001</v>
      </c>
      <c r="M20" s="96">
        <f t="shared" si="0"/>
        <v>23568540.800000001</v>
      </c>
      <c r="N20" s="103" t="s">
        <v>1015</v>
      </c>
      <c r="O20" s="103" t="s">
        <v>525</v>
      </c>
      <c r="P20" s="103" t="s">
        <v>563</v>
      </c>
      <c r="Q20" s="98">
        <v>0</v>
      </c>
      <c r="R20" s="98">
        <v>100</v>
      </c>
      <c r="S20" s="98" t="s">
        <v>51</v>
      </c>
      <c r="T20" s="107">
        <v>140</v>
      </c>
      <c r="U20" s="109">
        <f t="shared" si="9"/>
        <v>10766.36</v>
      </c>
      <c r="V20" s="109">
        <f t="shared" si="1"/>
        <v>978.7600000000001</v>
      </c>
      <c r="W20" s="109">
        <f t="shared" si="2"/>
        <v>9787.6</v>
      </c>
      <c r="X20" s="110">
        <f t="shared" si="10"/>
        <v>1507290.4000000001</v>
      </c>
      <c r="Y20" s="110">
        <f t="shared" si="4"/>
        <v>1370264</v>
      </c>
      <c r="Z20" s="110"/>
      <c r="AA20" s="104">
        <f t="shared" si="5"/>
        <v>24080</v>
      </c>
      <c r="AB20" s="104">
        <v>17640</v>
      </c>
      <c r="AC20" s="104">
        <v>6440</v>
      </c>
      <c r="AD20" s="104"/>
      <c r="AE20" s="104">
        <f t="shared" si="11"/>
        <v>172</v>
      </c>
      <c r="AF20" s="104">
        <f t="shared" si="12"/>
        <v>172</v>
      </c>
      <c r="AG20" s="103" t="s">
        <v>724</v>
      </c>
      <c r="AH20" s="100">
        <v>44621</v>
      </c>
      <c r="AI20" s="100">
        <v>44682</v>
      </c>
      <c r="AJ20" s="100"/>
      <c r="AK20" s="103" t="s">
        <v>1169</v>
      </c>
    </row>
    <row r="21" spans="1:37" ht="110.25" x14ac:dyDescent="0.25">
      <c r="A21" s="99" t="s">
        <v>709</v>
      </c>
      <c r="B21" s="100">
        <v>44582</v>
      </c>
      <c r="C21" s="98">
        <v>545</v>
      </c>
      <c r="D21" s="99" t="s">
        <v>462</v>
      </c>
      <c r="E21" s="103" t="s">
        <v>462</v>
      </c>
      <c r="F21" s="100" t="s">
        <v>462</v>
      </c>
      <c r="G21" s="98" t="s">
        <v>462</v>
      </c>
      <c r="H21" s="103" t="s">
        <v>462</v>
      </c>
      <c r="I21" s="103" t="s">
        <v>710</v>
      </c>
      <c r="J21" s="104"/>
      <c r="K21" s="96">
        <f t="shared" si="13"/>
        <v>0</v>
      </c>
      <c r="L21" s="96">
        <f t="shared" si="13"/>
        <v>0</v>
      </c>
      <c r="M21" s="96">
        <f t="shared" si="0"/>
        <v>0</v>
      </c>
      <c r="N21" s="85" t="s">
        <v>462</v>
      </c>
      <c r="O21" s="85" t="s">
        <v>462</v>
      </c>
      <c r="P21" s="103"/>
      <c r="Q21" s="98"/>
      <c r="R21" s="98"/>
      <c r="S21" s="85" t="s">
        <v>462</v>
      </c>
      <c r="T21" s="85" t="s">
        <v>462</v>
      </c>
      <c r="U21" s="85" t="s">
        <v>462</v>
      </c>
      <c r="V21" s="109" t="e">
        <f t="shared" si="1"/>
        <v>#VALUE!</v>
      </c>
      <c r="W21" s="109" t="e">
        <f t="shared" si="2"/>
        <v>#VALUE!</v>
      </c>
      <c r="X21" s="85" t="s">
        <v>462</v>
      </c>
      <c r="Y21" s="110" t="e">
        <f t="shared" si="4"/>
        <v>#VALUE!</v>
      </c>
      <c r="Z21" s="85"/>
      <c r="AA21" s="104">
        <f t="shared" si="5"/>
        <v>1197.722</v>
      </c>
      <c r="AB21" s="104">
        <v>1197.722</v>
      </c>
      <c r="AC21" s="104"/>
      <c r="AD21" s="104"/>
      <c r="AE21" s="104" t="s">
        <v>462</v>
      </c>
      <c r="AF21" s="104" t="s">
        <v>462</v>
      </c>
      <c r="AG21" s="103" t="s">
        <v>711</v>
      </c>
      <c r="AH21" s="100">
        <v>44621</v>
      </c>
      <c r="AI21" s="100"/>
      <c r="AJ21" s="100"/>
      <c r="AK21" s="103" t="s">
        <v>462</v>
      </c>
    </row>
    <row r="22" spans="1:37" ht="75" x14ac:dyDescent="0.25">
      <c r="A22" s="99" t="s">
        <v>719</v>
      </c>
      <c r="B22" s="100">
        <v>44582</v>
      </c>
      <c r="C22" s="98">
        <v>1416</v>
      </c>
      <c r="D22" s="99" t="s">
        <v>1467</v>
      </c>
      <c r="E22" s="102" t="s">
        <v>1466</v>
      </c>
      <c r="F22" s="100">
        <v>44606</v>
      </c>
      <c r="G22" s="99" t="s">
        <v>1016</v>
      </c>
      <c r="H22" s="103" t="s">
        <v>541</v>
      </c>
      <c r="I22" s="103" t="s">
        <v>718</v>
      </c>
      <c r="J22" s="104">
        <v>34560880.200000003</v>
      </c>
      <c r="K22" s="96">
        <f t="shared" si="13"/>
        <v>34560880.200000003</v>
      </c>
      <c r="L22" s="96">
        <f t="shared" si="13"/>
        <v>34560880.200000003</v>
      </c>
      <c r="M22" s="96">
        <f t="shared" si="0"/>
        <v>3141898.2</v>
      </c>
      <c r="N22" s="103" t="s">
        <v>554</v>
      </c>
      <c r="O22" s="103" t="s">
        <v>75</v>
      </c>
      <c r="P22" s="103" t="s">
        <v>33</v>
      </c>
      <c r="Q22" s="98">
        <v>0</v>
      </c>
      <c r="R22" s="98">
        <v>100</v>
      </c>
      <c r="S22" s="98" t="s">
        <v>26</v>
      </c>
      <c r="T22" s="107">
        <v>3.6</v>
      </c>
      <c r="U22" s="109">
        <f t="shared" ref="U22:U33" si="14">J22/AA22</f>
        <v>15947.250000000002</v>
      </c>
      <c r="V22" s="109">
        <f t="shared" si="1"/>
        <v>1449.7500000000002</v>
      </c>
      <c r="W22" s="109">
        <f t="shared" si="2"/>
        <v>14497.500000000002</v>
      </c>
      <c r="X22" s="110">
        <f t="shared" ref="X22:X29" si="15">U22*T22</f>
        <v>57410.100000000006</v>
      </c>
      <c r="Y22" s="110">
        <f t="shared" si="4"/>
        <v>52191.000000000007</v>
      </c>
      <c r="Z22" s="110"/>
      <c r="AA22" s="104">
        <f t="shared" si="5"/>
        <v>2167.1999999999998</v>
      </c>
      <c r="AB22" s="104">
        <v>2167.1999999999998</v>
      </c>
      <c r="AC22" s="104"/>
      <c r="AD22" s="104"/>
      <c r="AE22" s="104">
        <f t="shared" ref="AE22:AE33" si="16">AA22/T22</f>
        <v>601.99999999999989</v>
      </c>
      <c r="AF22" s="104">
        <f t="shared" ref="AF22:AF33" si="17">_xlfn.CEILING.MATH(AE22)</f>
        <v>602</v>
      </c>
      <c r="AG22" s="103"/>
      <c r="AH22" s="100">
        <v>44666</v>
      </c>
      <c r="AI22" s="100"/>
      <c r="AJ22" s="100"/>
      <c r="AK22" s="103" t="s">
        <v>1169</v>
      </c>
    </row>
    <row r="23" spans="1:37" ht="168" customHeight="1" x14ac:dyDescent="0.25">
      <c r="A23" s="99" t="s">
        <v>721</v>
      </c>
      <c r="B23" s="100">
        <v>44582</v>
      </c>
      <c r="C23" s="98">
        <v>545</v>
      </c>
      <c r="D23" s="99" t="s">
        <v>1469</v>
      </c>
      <c r="E23" s="102" t="s">
        <v>1468</v>
      </c>
      <c r="F23" s="100">
        <v>44606</v>
      </c>
      <c r="G23" s="98" t="s">
        <v>1017</v>
      </c>
      <c r="H23" s="103" t="s">
        <v>74</v>
      </c>
      <c r="I23" s="103" t="s">
        <v>720</v>
      </c>
      <c r="J23" s="104">
        <v>229222370.40000001</v>
      </c>
      <c r="K23" s="96">
        <f t="shared" si="13"/>
        <v>229222370.40000001</v>
      </c>
      <c r="L23" s="96">
        <f t="shared" si="13"/>
        <v>229222370.40000001</v>
      </c>
      <c r="M23" s="96">
        <f t="shared" si="0"/>
        <v>20838397.309090909</v>
      </c>
      <c r="N23" s="103" t="s">
        <v>1012</v>
      </c>
      <c r="O23" s="103" t="s">
        <v>1013</v>
      </c>
      <c r="P23" s="103" t="s">
        <v>499</v>
      </c>
      <c r="Q23" s="98">
        <v>0</v>
      </c>
      <c r="R23" s="98">
        <v>100</v>
      </c>
      <c r="S23" s="98" t="s">
        <v>629</v>
      </c>
      <c r="T23" s="107">
        <v>30</v>
      </c>
      <c r="U23" s="109">
        <f t="shared" si="14"/>
        <v>25813.33</v>
      </c>
      <c r="V23" s="109">
        <f t="shared" si="1"/>
        <v>2346.6663636363637</v>
      </c>
      <c r="W23" s="109">
        <f t="shared" si="2"/>
        <v>23466.663636363639</v>
      </c>
      <c r="X23" s="110">
        <f t="shared" si="15"/>
        <v>774399.9</v>
      </c>
      <c r="Y23" s="110">
        <f t="shared" si="4"/>
        <v>703999.90909090918</v>
      </c>
      <c r="Z23" s="110"/>
      <c r="AA23" s="104">
        <f t="shared" si="5"/>
        <v>8880</v>
      </c>
      <c r="AB23" s="104">
        <v>8880</v>
      </c>
      <c r="AC23" s="104"/>
      <c r="AD23" s="104"/>
      <c r="AE23" s="104">
        <f t="shared" si="16"/>
        <v>296</v>
      </c>
      <c r="AF23" s="104">
        <f t="shared" si="17"/>
        <v>296</v>
      </c>
      <c r="AG23" s="103" t="s">
        <v>751</v>
      </c>
      <c r="AH23" s="100">
        <v>44621</v>
      </c>
      <c r="AI23" s="100"/>
      <c r="AJ23" s="100"/>
      <c r="AK23" s="103" t="s">
        <v>1169</v>
      </c>
    </row>
    <row r="24" spans="1:37" ht="189.75" customHeight="1" x14ac:dyDescent="0.25">
      <c r="A24" s="99" t="s">
        <v>717</v>
      </c>
      <c r="B24" s="100">
        <v>44582</v>
      </c>
      <c r="C24" s="98">
        <v>545</v>
      </c>
      <c r="D24" s="99" t="s">
        <v>1471</v>
      </c>
      <c r="E24" s="102" t="s">
        <v>1470</v>
      </c>
      <c r="F24" s="100">
        <v>44606</v>
      </c>
      <c r="G24" s="98" t="s">
        <v>1018</v>
      </c>
      <c r="H24" s="103" t="s">
        <v>74</v>
      </c>
      <c r="I24" s="103" t="s">
        <v>716</v>
      </c>
      <c r="J24" s="104">
        <v>39997320</v>
      </c>
      <c r="K24" s="96">
        <f t="shared" si="13"/>
        <v>39997320</v>
      </c>
      <c r="L24" s="96">
        <f t="shared" si="13"/>
        <v>39997320</v>
      </c>
      <c r="M24" s="96">
        <f t="shared" si="0"/>
        <v>3636120</v>
      </c>
      <c r="N24" s="103" t="s">
        <v>1019</v>
      </c>
      <c r="O24" s="103" t="s">
        <v>1020</v>
      </c>
      <c r="P24" s="103" t="s">
        <v>36</v>
      </c>
      <c r="Q24" s="98">
        <v>0</v>
      </c>
      <c r="R24" s="98">
        <v>100</v>
      </c>
      <c r="S24" s="98" t="s">
        <v>34</v>
      </c>
      <c r="T24" s="107">
        <v>30</v>
      </c>
      <c r="U24" s="109">
        <f t="shared" si="14"/>
        <v>849.2</v>
      </c>
      <c r="V24" s="109">
        <f t="shared" si="1"/>
        <v>77.2</v>
      </c>
      <c r="W24" s="109">
        <f t="shared" si="2"/>
        <v>772</v>
      </c>
      <c r="X24" s="110">
        <f t="shared" si="15"/>
        <v>25476</v>
      </c>
      <c r="Y24" s="110">
        <f t="shared" si="4"/>
        <v>23160</v>
      </c>
      <c r="Z24" s="110"/>
      <c r="AA24" s="104">
        <f t="shared" si="5"/>
        <v>47100</v>
      </c>
      <c r="AB24" s="104">
        <v>47100</v>
      </c>
      <c r="AC24" s="104"/>
      <c r="AD24" s="104"/>
      <c r="AE24" s="104">
        <f t="shared" si="16"/>
        <v>1570</v>
      </c>
      <c r="AF24" s="104">
        <f t="shared" si="17"/>
        <v>1570</v>
      </c>
      <c r="AG24" s="103" t="s">
        <v>752</v>
      </c>
      <c r="AH24" s="100">
        <v>44621</v>
      </c>
      <c r="AI24" s="100"/>
      <c r="AJ24" s="100"/>
      <c r="AK24" s="103" t="s">
        <v>1169</v>
      </c>
    </row>
    <row r="25" spans="1:37" ht="75" x14ac:dyDescent="0.25">
      <c r="A25" s="99" t="s">
        <v>715</v>
      </c>
      <c r="B25" s="100">
        <v>44582</v>
      </c>
      <c r="C25" s="98">
        <v>1416</v>
      </c>
      <c r="D25" s="99" t="s">
        <v>1473</v>
      </c>
      <c r="E25" s="102" t="s">
        <v>1472</v>
      </c>
      <c r="F25" s="100">
        <v>44613</v>
      </c>
      <c r="G25" s="98" t="s">
        <v>1108</v>
      </c>
      <c r="H25" s="103" t="s">
        <v>1109</v>
      </c>
      <c r="I25" s="103" t="s">
        <v>714</v>
      </c>
      <c r="J25" s="104">
        <v>380860928</v>
      </c>
      <c r="K25" s="96">
        <f t="shared" si="13"/>
        <v>380860928</v>
      </c>
      <c r="L25" s="96">
        <f t="shared" si="13"/>
        <v>380860928</v>
      </c>
      <c r="M25" s="96">
        <f t="shared" si="0"/>
        <v>34623720.727272727</v>
      </c>
      <c r="N25" s="103" t="s">
        <v>454</v>
      </c>
      <c r="O25" s="103" t="s">
        <v>75</v>
      </c>
      <c r="P25" s="103" t="s">
        <v>22</v>
      </c>
      <c r="Q25" s="98">
        <v>100</v>
      </c>
      <c r="R25" s="98">
        <v>0</v>
      </c>
      <c r="S25" s="98" t="s">
        <v>26</v>
      </c>
      <c r="T25" s="107">
        <v>28</v>
      </c>
      <c r="U25" s="109">
        <f t="shared" si="14"/>
        <v>258.39999999999998</v>
      </c>
      <c r="V25" s="109">
        <f t="shared" si="1"/>
        <v>23.490909090909092</v>
      </c>
      <c r="W25" s="109">
        <f t="shared" si="2"/>
        <v>234.90909090909088</v>
      </c>
      <c r="X25" s="110">
        <f t="shared" si="15"/>
        <v>7235.1999999999989</v>
      </c>
      <c r="Y25" s="110">
        <f t="shared" si="4"/>
        <v>6577.4545454545441</v>
      </c>
      <c r="Z25" s="110"/>
      <c r="AA25" s="104">
        <f t="shared" si="5"/>
        <v>1473920</v>
      </c>
      <c r="AB25" s="104">
        <v>1473920</v>
      </c>
      <c r="AC25" s="104"/>
      <c r="AD25" s="104"/>
      <c r="AE25" s="104">
        <f t="shared" si="16"/>
        <v>52640</v>
      </c>
      <c r="AF25" s="104">
        <f t="shared" si="17"/>
        <v>52640</v>
      </c>
      <c r="AG25" s="103"/>
      <c r="AH25" s="100">
        <v>44635</v>
      </c>
      <c r="AI25" s="100"/>
      <c r="AJ25" s="100"/>
      <c r="AK25" s="103" t="s">
        <v>1169</v>
      </c>
    </row>
    <row r="26" spans="1:37" ht="75" x14ac:dyDescent="0.25">
      <c r="A26" s="99" t="s">
        <v>675</v>
      </c>
      <c r="B26" s="100">
        <v>44587</v>
      </c>
      <c r="C26" s="98">
        <v>1416</v>
      </c>
      <c r="D26" s="99" t="s">
        <v>1475</v>
      </c>
      <c r="E26" s="102" t="s">
        <v>1474</v>
      </c>
      <c r="F26" s="100">
        <v>44608</v>
      </c>
      <c r="G26" s="99" t="s">
        <v>1075</v>
      </c>
      <c r="H26" s="103" t="s">
        <v>77</v>
      </c>
      <c r="I26" s="103" t="s">
        <v>630</v>
      </c>
      <c r="J26" s="104">
        <v>274012323.19999999</v>
      </c>
      <c r="K26" s="96">
        <f t="shared" si="13"/>
        <v>274012323.19999999</v>
      </c>
      <c r="L26" s="96">
        <f t="shared" si="13"/>
        <v>274012323.19999999</v>
      </c>
      <c r="M26" s="96">
        <f t="shared" si="0"/>
        <v>24910211.199999999</v>
      </c>
      <c r="N26" s="103" t="s">
        <v>554</v>
      </c>
      <c r="O26" s="103" t="s">
        <v>113</v>
      </c>
      <c r="P26" s="103" t="s">
        <v>555</v>
      </c>
      <c r="Q26" s="98">
        <v>0</v>
      </c>
      <c r="R26" s="98">
        <v>100</v>
      </c>
      <c r="S26" s="98" t="s">
        <v>26</v>
      </c>
      <c r="T26" s="107">
        <v>10</v>
      </c>
      <c r="U26" s="109">
        <f t="shared" si="14"/>
        <v>2013.76</v>
      </c>
      <c r="V26" s="109">
        <f t="shared" si="1"/>
        <v>183.0690909090909</v>
      </c>
      <c r="W26" s="109">
        <f t="shared" si="2"/>
        <v>1830.6909090909091</v>
      </c>
      <c r="X26" s="110">
        <f t="shared" si="15"/>
        <v>20137.599999999999</v>
      </c>
      <c r="Y26" s="110">
        <f t="shared" si="4"/>
        <v>18306.909090909092</v>
      </c>
      <c r="Z26" s="110"/>
      <c r="AA26" s="104">
        <f t="shared" si="5"/>
        <v>136070</v>
      </c>
      <c r="AB26" s="104">
        <v>89860</v>
      </c>
      <c r="AC26" s="104">
        <v>46210</v>
      </c>
      <c r="AD26" s="104"/>
      <c r="AE26" s="104">
        <f t="shared" si="16"/>
        <v>13607</v>
      </c>
      <c r="AF26" s="104">
        <f t="shared" si="17"/>
        <v>13607</v>
      </c>
      <c r="AG26" s="103"/>
      <c r="AH26" s="100">
        <v>44682</v>
      </c>
      <c r="AI26" s="100">
        <v>44805</v>
      </c>
      <c r="AJ26" s="100"/>
      <c r="AK26" s="103" t="s">
        <v>1169</v>
      </c>
    </row>
    <row r="27" spans="1:37" ht="63.75" customHeight="1" x14ac:dyDescent="0.25">
      <c r="A27" s="99" t="s">
        <v>699</v>
      </c>
      <c r="B27" s="100">
        <v>44589</v>
      </c>
      <c r="C27" s="98">
        <v>1688</v>
      </c>
      <c r="D27" s="99" t="s">
        <v>1477</v>
      </c>
      <c r="E27" s="102" t="s">
        <v>1476</v>
      </c>
      <c r="F27" s="100">
        <v>44613</v>
      </c>
      <c r="G27" s="98" t="s">
        <v>1110</v>
      </c>
      <c r="H27" s="103" t="s">
        <v>940</v>
      </c>
      <c r="I27" s="103" t="s">
        <v>632</v>
      </c>
      <c r="J27" s="104">
        <v>41886304.079999998</v>
      </c>
      <c r="K27" s="96">
        <f t="shared" si="13"/>
        <v>41886304.079999998</v>
      </c>
      <c r="L27" s="96">
        <f t="shared" si="13"/>
        <v>41886304.079999998</v>
      </c>
      <c r="M27" s="96">
        <f t="shared" si="0"/>
        <v>3807845.8254545452</v>
      </c>
      <c r="N27" s="103" t="s">
        <v>1115</v>
      </c>
      <c r="O27" s="103" t="s">
        <v>942</v>
      </c>
      <c r="P27" s="103" t="s">
        <v>22</v>
      </c>
      <c r="Q27" s="98">
        <v>100</v>
      </c>
      <c r="R27" s="98">
        <v>0</v>
      </c>
      <c r="S27" s="98" t="s">
        <v>427</v>
      </c>
      <c r="T27" s="107">
        <v>10</v>
      </c>
      <c r="U27" s="109">
        <f t="shared" si="14"/>
        <v>127.11</v>
      </c>
      <c r="V27" s="109">
        <f t="shared" si="1"/>
        <v>11.555454545454545</v>
      </c>
      <c r="W27" s="109">
        <f t="shared" si="2"/>
        <v>115.55454545454546</v>
      </c>
      <c r="X27" s="110">
        <f t="shared" si="15"/>
        <v>1271.0999999999999</v>
      </c>
      <c r="Y27" s="110">
        <f t="shared" si="4"/>
        <v>1155.5454545454545</v>
      </c>
      <c r="Z27" s="110"/>
      <c r="AA27" s="104">
        <f t="shared" si="5"/>
        <v>329528</v>
      </c>
      <c r="AB27" s="104">
        <v>46520</v>
      </c>
      <c r="AC27" s="104">
        <v>175260</v>
      </c>
      <c r="AD27" s="104">
        <v>107748</v>
      </c>
      <c r="AE27" s="104">
        <f t="shared" si="16"/>
        <v>32952.800000000003</v>
      </c>
      <c r="AF27" s="104">
        <f t="shared" si="17"/>
        <v>32953</v>
      </c>
      <c r="AG27" s="103"/>
      <c r="AH27" s="100">
        <v>44652</v>
      </c>
      <c r="AI27" s="100">
        <v>44713</v>
      </c>
      <c r="AJ27" s="100">
        <v>44915</v>
      </c>
      <c r="AK27" s="103" t="s">
        <v>2994</v>
      </c>
    </row>
    <row r="28" spans="1:37" ht="63.75" customHeight="1" x14ac:dyDescent="0.25">
      <c r="A28" s="99" t="s">
        <v>695</v>
      </c>
      <c r="B28" s="100">
        <v>44589</v>
      </c>
      <c r="C28" s="98">
        <v>1688</v>
      </c>
      <c r="D28" s="99" t="s">
        <v>1479</v>
      </c>
      <c r="E28" s="102" t="s">
        <v>1478</v>
      </c>
      <c r="F28" s="100">
        <v>44613</v>
      </c>
      <c r="G28" s="98" t="s">
        <v>1111</v>
      </c>
      <c r="H28" s="103" t="s">
        <v>940</v>
      </c>
      <c r="I28" s="103" t="s">
        <v>642</v>
      </c>
      <c r="J28" s="104">
        <v>2033038.84</v>
      </c>
      <c r="K28" s="96">
        <f t="shared" si="13"/>
        <v>2033038.84</v>
      </c>
      <c r="L28" s="96">
        <f t="shared" si="13"/>
        <v>2033038.84</v>
      </c>
      <c r="M28" s="96">
        <f t="shared" si="0"/>
        <v>184821.71272727274</v>
      </c>
      <c r="N28" s="103" t="s">
        <v>1116</v>
      </c>
      <c r="O28" s="103" t="s">
        <v>525</v>
      </c>
      <c r="P28" s="103" t="s">
        <v>22</v>
      </c>
      <c r="Q28" s="98">
        <v>100</v>
      </c>
      <c r="R28" s="98">
        <v>0</v>
      </c>
      <c r="S28" s="98" t="s">
        <v>427</v>
      </c>
      <c r="T28" s="107">
        <v>10</v>
      </c>
      <c r="U28" s="109">
        <f t="shared" si="14"/>
        <v>54.04</v>
      </c>
      <c r="V28" s="109">
        <f t="shared" si="1"/>
        <v>4.9127272727272722</v>
      </c>
      <c r="W28" s="109">
        <f t="shared" si="2"/>
        <v>49.127272727272725</v>
      </c>
      <c r="X28" s="110">
        <f t="shared" si="15"/>
        <v>540.4</v>
      </c>
      <c r="Y28" s="110">
        <f t="shared" si="4"/>
        <v>491.27272727272725</v>
      </c>
      <c r="Z28" s="110"/>
      <c r="AA28" s="104">
        <f t="shared" si="5"/>
        <v>37621</v>
      </c>
      <c r="AB28" s="104">
        <v>37621</v>
      </c>
      <c r="AC28" s="104"/>
      <c r="AD28" s="104"/>
      <c r="AE28" s="104">
        <f t="shared" si="16"/>
        <v>3762.1</v>
      </c>
      <c r="AF28" s="104">
        <f t="shared" si="17"/>
        <v>3763</v>
      </c>
      <c r="AG28" s="103"/>
      <c r="AH28" s="100">
        <v>44652</v>
      </c>
      <c r="AI28" s="100"/>
      <c r="AJ28" s="100"/>
      <c r="AK28" s="103" t="s">
        <v>1169</v>
      </c>
    </row>
    <row r="29" spans="1:37" ht="63.75" customHeight="1" x14ac:dyDescent="0.25">
      <c r="A29" s="99" t="s">
        <v>694</v>
      </c>
      <c r="B29" s="100">
        <v>44589</v>
      </c>
      <c r="C29" s="98">
        <v>1688</v>
      </c>
      <c r="D29" s="99" t="s">
        <v>1759</v>
      </c>
      <c r="E29" s="102" t="s">
        <v>1480</v>
      </c>
      <c r="F29" s="100">
        <v>44613</v>
      </c>
      <c r="G29" s="98" t="s">
        <v>1112</v>
      </c>
      <c r="H29" s="103" t="s">
        <v>940</v>
      </c>
      <c r="I29" s="103" t="s">
        <v>643</v>
      </c>
      <c r="J29" s="104">
        <v>64810883.5</v>
      </c>
      <c r="K29" s="96">
        <f t="shared" si="13"/>
        <v>64810883.5</v>
      </c>
      <c r="L29" s="96">
        <f t="shared" si="13"/>
        <v>64810883.5</v>
      </c>
      <c r="M29" s="96">
        <f t="shared" si="0"/>
        <v>5891898.5</v>
      </c>
      <c r="N29" s="103" t="s">
        <v>1117</v>
      </c>
      <c r="O29" s="103" t="s">
        <v>525</v>
      </c>
      <c r="P29" s="103" t="s">
        <v>22</v>
      </c>
      <c r="Q29" s="98">
        <v>100</v>
      </c>
      <c r="R29" s="98">
        <v>0</v>
      </c>
      <c r="S29" s="98" t="s">
        <v>427</v>
      </c>
      <c r="T29" s="114">
        <v>10</v>
      </c>
      <c r="U29" s="109">
        <f t="shared" si="14"/>
        <v>33.549999999999997</v>
      </c>
      <c r="V29" s="109">
        <f t="shared" si="1"/>
        <v>3.05</v>
      </c>
      <c r="W29" s="109">
        <f t="shared" si="2"/>
        <v>30.499999999999996</v>
      </c>
      <c r="X29" s="110">
        <f t="shared" si="15"/>
        <v>335.5</v>
      </c>
      <c r="Y29" s="110">
        <f t="shared" si="4"/>
        <v>304.99999999999994</v>
      </c>
      <c r="Z29" s="110"/>
      <c r="AA29" s="104">
        <f t="shared" si="5"/>
        <v>1931770</v>
      </c>
      <c r="AB29" s="104">
        <v>907940</v>
      </c>
      <c r="AC29" s="104">
        <v>618170</v>
      </c>
      <c r="AD29" s="104">
        <v>405660</v>
      </c>
      <c r="AE29" s="104">
        <f t="shared" si="16"/>
        <v>193177</v>
      </c>
      <c r="AF29" s="104">
        <f t="shared" si="17"/>
        <v>193177</v>
      </c>
      <c r="AG29" s="103"/>
      <c r="AH29" s="100">
        <v>44652</v>
      </c>
      <c r="AI29" s="100">
        <v>44805</v>
      </c>
      <c r="AJ29" s="100">
        <v>44866</v>
      </c>
      <c r="AK29" s="103" t="s">
        <v>2994</v>
      </c>
    </row>
    <row r="30" spans="1:37" ht="63.75" customHeight="1" x14ac:dyDescent="0.25">
      <c r="A30" s="99" t="s">
        <v>692</v>
      </c>
      <c r="B30" s="100">
        <v>44589</v>
      </c>
      <c r="C30" s="98">
        <v>1688</v>
      </c>
      <c r="D30" s="99" t="s">
        <v>1482</v>
      </c>
      <c r="E30" s="102" t="s">
        <v>1481</v>
      </c>
      <c r="F30" s="100">
        <v>44613</v>
      </c>
      <c r="G30" s="98" t="s">
        <v>1113</v>
      </c>
      <c r="H30" s="103" t="s">
        <v>940</v>
      </c>
      <c r="I30" s="103" t="s">
        <v>668</v>
      </c>
      <c r="J30" s="104">
        <v>22392824.579999998</v>
      </c>
      <c r="K30" s="96">
        <f t="shared" si="13"/>
        <v>22392824.579999998</v>
      </c>
      <c r="L30" s="96">
        <f t="shared" si="13"/>
        <v>22392824.579999998</v>
      </c>
      <c r="M30" s="96">
        <f t="shared" si="0"/>
        <v>2035711.3254545452</v>
      </c>
      <c r="N30" s="103" t="s">
        <v>1118</v>
      </c>
      <c r="O30" s="103" t="s">
        <v>1119</v>
      </c>
      <c r="P30" s="103" t="s">
        <v>22</v>
      </c>
      <c r="Q30" s="98">
        <v>100</v>
      </c>
      <c r="R30" s="98">
        <v>0</v>
      </c>
      <c r="S30" s="98" t="s">
        <v>427</v>
      </c>
      <c r="T30" s="114">
        <v>100</v>
      </c>
      <c r="U30" s="109">
        <f t="shared" si="14"/>
        <v>2.94</v>
      </c>
      <c r="V30" s="109">
        <f t="shared" si="1"/>
        <v>0.26727272727272727</v>
      </c>
      <c r="W30" s="109">
        <f t="shared" si="2"/>
        <v>2.6727272727272728</v>
      </c>
      <c r="X30" s="110">
        <v>294</v>
      </c>
      <c r="Y30" s="110">
        <f t="shared" si="4"/>
        <v>267.27272727272731</v>
      </c>
      <c r="Z30" s="110"/>
      <c r="AA30" s="104">
        <f t="shared" si="5"/>
        <v>7616607</v>
      </c>
      <c r="AB30" s="104">
        <v>1179100</v>
      </c>
      <c r="AC30" s="104">
        <v>5288500</v>
      </c>
      <c r="AD30" s="104">
        <v>1149007</v>
      </c>
      <c r="AE30" s="104">
        <f t="shared" si="16"/>
        <v>76166.070000000007</v>
      </c>
      <c r="AF30" s="104">
        <f t="shared" si="17"/>
        <v>76167</v>
      </c>
      <c r="AG30" s="103"/>
      <c r="AH30" s="100">
        <v>44652</v>
      </c>
      <c r="AI30" s="100">
        <v>44805</v>
      </c>
      <c r="AJ30" s="100">
        <v>44866</v>
      </c>
      <c r="AK30" s="103" t="s">
        <v>2994</v>
      </c>
    </row>
    <row r="31" spans="1:37" ht="94.5" x14ac:dyDescent="0.25">
      <c r="A31" s="99" t="s">
        <v>693</v>
      </c>
      <c r="B31" s="100">
        <v>44589</v>
      </c>
      <c r="C31" s="98">
        <v>1688</v>
      </c>
      <c r="D31" s="99" t="s">
        <v>1758</v>
      </c>
      <c r="E31" s="102" t="s">
        <v>1483</v>
      </c>
      <c r="F31" s="100">
        <v>44613</v>
      </c>
      <c r="G31" s="98" t="s">
        <v>1114</v>
      </c>
      <c r="H31" s="103" t="s">
        <v>940</v>
      </c>
      <c r="I31" s="103" t="s">
        <v>667</v>
      </c>
      <c r="J31" s="104">
        <v>10640519.76</v>
      </c>
      <c r="K31" s="96">
        <f t="shared" si="13"/>
        <v>10640519.76</v>
      </c>
      <c r="L31" s="96">
        <f t="shared" si="13"/>
        <v>10640519.76</v>
      </c>
      <c r="M31" s="96">
        <f t="shared" si="0"/>
        <v>967319.97818181815</v>
      </c>
      <c r="N31" s="103" t="s">
        <v>1120</v>
      </c>
      <c r="O31" s="103" t="s">
        <v>1119</v>
      </c>
      <c r="P31" s="103" t="s">
        <v>22</v>
      </c>
      <c r="Q31" s="98">
        <v>100</v>
      </c>
      <c r="R31" s="98">
        <v>0</v>
      </c>
      <c r="S31" s="98" t="s">
        <v>427</v>
      </c>
      <c r="T31" s="114">
        <v>50</v>
      </c>
      <c r="U31" s="109">
        <f t="shared" si="14"/>
        <v>5.82</v>
      </c>
      <c r="V31" s="109">
        <f t="shared" si="1"/>
        <v>0.52909090909090917</v>
      </c>
      <c r="W31" s="109">
        <f t="shared" si="2"/>
        <v>5.290909090909091</v>
      </c>
      <c r="X31" s="110">
        <v>291</v>
      </c>
      <c r="Y31" s="110">
        <f t="shared" si="4"/>
        <v>264.54545454545456</v>
      </c>
      <c r="Z31" s="110"/>
      <c r="AA31" s="104">
        <f t="shared" si="5"/>
        <v>1828268</v>
      </c>
      <c r="AB31" s="104">
        <v>782500</v>
      </c>
      <c r="AC31" s="104">
        <v>1045768</v>
      </c>
      <c r="AD31" s="104"/>
      <c r="AE31" s="104">
        <f t="shared" si="16"/>
        <v>36565.360000000001</v>
      </c>
      <c r="AF31" s="104">
        <f t="shared" si="17"/>
        <v>36566</v>
      </c>
      <c r="AG31" s="103"/>
      <c r="AH31" s="100">
        <v>44652</v>
      </c>
      <c r="AI31" s="100">
        <v>44819</v>
      </c>
      <c r="AJ31" s="100"/>
      <c r="AK31" s="103" t="s">
        <v>1169</v>
      </c>
    </row>
    <row r="32" spans="1:37" ht="75" x14ac:dyDescent="0.25">
      <c r="A32" s="99" t="s">
        <v>696</v>
      </c>
      <c r="B32" s="100">
        <v>44589</v>
      </c>
      <c r="C32" s="98">
        <v>1416</v>
      </c>
      <c r="D32" s="99" t="s">
        <v>1485</v>
      </c>
      <c r="E32" s="102" t="s">
        <v>1484</v>
      </c>
      <c r="F32" s="100">
        <v>44613</v>
      </c>
      <c r="G32" s="98" t="s">
        <v>1121</v>
      </c>
      <c r="H32" s="103" t="s">
        <v>73</v>
      </c>
      <c r="I32" s="103" t="s">
        <v>670</v>
      </c>
      <c r="J32" s="104">
        <v>11338820.640000001</v>
      </c>
      <c r="K32" s="96">
        <f t="shared" si="13"/>
        <v>11338820.640000001</v>
      </c>
      <c r="L32" s="96">
        <f t="shared" si="13"/>
        <v>11338820.640000001</v>
      </c>
      <c r="M32" s="96">
        <f t="shared" si="0"/>
        <v>1030801.8763636365</v>
      </c>
      <c r="N32" s="103" t="s">
        <v>1123</v>
      </c>
      <c r="O32" s="103" t="s">
        <v>75</v>
      </c>
      <c r="P32" s="103" t="s">
        <v>33</v>
      </c>
      <c r="Q32" s="98">
        <v>0</v>
      </c>
      <c r="R32" s="98">
        <v>100</v>
      </c>
      <c r="S32" s="98" t="s">
        <v>43</v>
      </c>
      <c r="T32" s="107">
        <v>2</v>
      </c>
      <c r="U32" s="109">
        <f t="shared" si="14"/>
        <v>22497.66</v>
      </c>
      <c r="V32" s="109">
        <f t="shared" si="1"/>
        <v>2045.2418181818182</v>
      </c>
      <c r="W32" s="109">
        <f t="shared" si="2"/>
        <v>20452.418181818182</v>
      </c>
      <c r="X32" s="110">
        <f>U32*T32</f>
        <v>44995.32</v>
      </c>
      <c r="Y32" s="110">
        <f t="shared" si="4"/>
        <v>40904.836363636365</v>
      </c>
      <c r="Z32" s="110"/>
      <c r="AA32" s="104">
        <f t="shared" si="5"/>
        <v>504</v>
      </c>
      <c r="AB32" s="104">
        <v>504</v>
      </c>
      <c r="AC32" s="104"/>
      <c r="AD32" s="104"/>
      <c r="AE32" s="104">
        <f t="shared" si="16"/>
        <v>252</v>
      </c>
      <c r="AF32" s="104">
        <f t="shared" si="17"/>
        <v>252</v>
      </c>
      <c r="AG32" s="103"/>
      <c r="AH32" s="100">
        <v>44652</v>
      </c>
      <c r="AI32" s="100"/>
      <c r="AJ32" s="100"/>
      <c r="AK32" s="103" t="s">
        <v>1169</v>
      </c>
    </row>
    <row r="33" spans="1:37" ht="78.75" x14ac:dyDescent="0.25">
      <c r="A33" s="99" t="s">
        <v>698</v>
      </c>
      <c r="B33" s="100">
        <v>44589</v>
      </c>
      <c r="C33" s="98">
        <v>1688</v>
      </c>
      <c r="D33" s="99" t="s">
        <v>1760</v>
      </c>
      <c r="E33" s="102" t="s">
        <v>1486</v>
      </c>
      <c r="F33" s="100">
        <v>44613</v>
      </c>
      <c r="G33" s="98" t="s">
        <v>1122</v>
      </c>
      <c r="H33" s="103" t="s">
        <v>940</v>
      </c>
      <c r="I33" s="103" t="s">
        <v>635</v>
      </c>
      <c r="J33" s="104">
        <v>188462472.93000001</v>
      </c>
      <c r="K33" s="96">
        <f t="shared" si="13"/>
        <v>188462472.93000001</v>
      </c>
      <c r="L33" s="96">
        <f t="shared" si="13"/>
        <v>188462472.93000001</v>
      </c>
      <c r="M33" s="96">
        <f t="shared" si="0"/>
        <v>17132952.084545456</v>
      </c>
      <c r="N33" s="103" t="s">
        <v>1124</v>
      </c>
      <c r="O33" s="103" t="s">
        <v>525</v>
      </c>
      <c r="P33" s="103" t="s">
        <v>22</v>
      </c>
      <c r="Q33" s="98">
        <v>100</v>
      </c>
      <c r="R33" s="98">
        <v>0</v>
      </c>
      <c r="S33" s="98" t="s">
        <v>427</v>
      </c>
      <c r="T33" s="107">
        <v>10</v>
      </c>
      <c r="U33" s="109">
        <f t="shared" si="14"/>
        <v>89.37</v>
      </c>
      <c r="V33" s="109">
        <f t="shared" si="1"/>
        <v>8.124545454545455</v>
      </c>
      <c r="W33" s="109">
        <f t="shared" si="2"/>
        <v>81.24545454545455</v>
      </c>
      <c r="X33" s="110">
        <f>U33*T33</f>
        <v>893.7</v>
      </c>
      <c r="Y33" s="110">
        <f t="shared" si="4"/>
        <v>812.4545454545455</v>
      </c>
      <c r="Z33" s="110"/>
      <c r="AA33" s="104">
        <f t="shared" si="5"/>
        <v>2108789</v>
      </c>
      <c r="AB33" s="104">
        <v>537750</v>
      </c>
      <c r="AC33" s="104">
        <v>896240</v>
      </c>
      <c r="AD33" s="104">
        <v>674799</v>
      </c>
      <c r="AE33" s="104">
        <f t="shared" si="16"/>
        <v>210878.9</v>
      </c>
      <c r="AF33" s="104">
        <f t="shared" si="17"/>
        <v>210879</v>
      </c>
      <c r="AG33" s="103"/>
      <c r="AH33" s="100">
        <v>44682</v>
      </c>
      <c r="AI33" s="100">
        <v>44813</v>
      </c>
      <c r="AJ33" s="100">
        <v>44866</v>
      </c>
      <c r="AK33" s="103" t="s">
        <v>2994</v>
      </c>
    </row>
    <row r="34" spans="1:37" ht="47.25" x14ac:dyDescent="0.25">
      <c r="A34" s="99" t="s">
        <v>755</v>
      </c>
      <c r="B34" s="100">
        <v>44589</v>
      </c>
      <c r="C34" s="98">
        <v>1688</v>
      </c>
      <c r="D34" s="99" t="s">
        <v>462</v>
      </c>
      <c r="E34" s="103" t="s">
        <v>462</v>
      </c>
      <c r="F34" s="100" t="s">
        <v>462</v>
      </c>
      <c r="G34" s="98" t="s">
        <v>462</v>
      </c>
      <c r="H34" s="103" t="s">
        <v>462</v>
      </c>
      <c r="I34" s="103" t="s">
        <v>634</v>
      </c>
      <c r="J34" s="104"/>
      <c r="K34" s="96">
        <f t="shared" si="13"/>
        <v>0</v>
      </c>
      <c r="L34" s="96">
        <f t="shared" si="13"/>
        <v>0</v>
      </c>
      <c r="M34" s="96">
        <f t="shared" si="0"/>
        <v>0</v>
      </c>
      <c r="N34" s="85" t="s">
        <v>462</v>
      </c>
      <c r="O34" s="85" t="s">
        <v>462</v>
      </c>
      <c r="P34" s="103"/>
      <c r="Q34" s="98"/>
      <c r="R34" s="98"/>
      <c r="S34" s="85" t="s">
        <v>462</v>
      </c>
      <c r="T34" s="85" t="s">
        <v>462</v>
      </c>
      <c r="U34" s="85" t="s">
        <v>462</v>
      </c>
      <c r="V34" s="109" t="e">
        <f t="shared" si="1"/>
        <v>#VALUE!</v>
      </c>
      <c r="W34" s="109" t="e">
        <f t="shared" si="2"/>
        <v>#VALUE!</v>
      </c>
      <c r="X34" s="85" t="s">
        <v>462</v>
      </c>
      <c r="Y34" s="110" t="e">
        <f t="shared" si="4"/>
        <v>#VALUE!</v>
      </c>
      <c r="Z34" s="85"/>
      <c r="AA34" s="104">
        <f t="shared" si="5"/>
        <v>821190</v>
      </c>
      <c r="AB34" s="104">
        <v>715000</v>
      </c>
      <c r="AC34" s="104">
        <v>106190</v>
      </c>
      <c r="AD34" s="104"/>
      <c r="AE34" s="104" t="s">
        <v>462</v>
      </c>
      <c r="AF34" s="104" t="s">
        <v>462</v>
      </c>
      <c r="AG34" s="103"/>
      <c r="AH34" s="100">
        <v>44652</v>
      </c>
      <c r="AI34" s="100">
        <v>44910</v>
      </c>
      <c r="AJ34" s="100"/>
      <c r="AK34" s="103" t="s">
        <v>462</v>
      </c>
    </row>
    <row r="35" spans="1:37" ht="157.5" x14ac:dyDescent="0.25">
      <c r="A35" s="99" t="s">
        <v>754</v>
      </c>
      <c r="B35" s="100">
        <v>44589</v>
      </c>
      <c r="C35" s="98">
        <v>545</v>
      </c>
      <c r="D35" s="99" t="s">
        <v>1761</v>
      </c>
      <c r="E35" s="102" t="s">
        <v>1487</v>
      </c>
      <c r="F35" s="100">
        <v>44613</v>
      </c>
      <c r="G35" s="98" t="s">
        <v>1125</v>
      </c>
      <c r="H35" s="103" t="s">
        <v>764</v>
      </c>
      <c r="I35" s="103" t="s">
        <v>638</v>
      </c>
      <c r="J35" s="104">
        <v>61287226</v>
      </c>
      <c r="K35" s="96">
        <f t="shared" si="13"/>
        <v>61287226</v>
      </c>
      <c r="L35" s="96">
        <f t="shared" si="13"/>
        <v>61287226</v>
      </c>
      <c r="M35" s="96">
        <f t="shared" si="0"/>
        <v>5571566</v>
      </c>
      <c r="N35" s="103" t="s">
        <v>1126</v>
      </c>
      <c r="O35" s="103" t="s">
        <v>1127</v>
      </c>
      <c r="P35" s="103" t="s">
        <v>36</v>
      </c>
      <c r="Q35" s="98">
        <v>0</v>
      </c>
      <c r="R35" s="98">
        <v>100</v>
      </c>
      <c r="S35" s="98" t="s">
        <v>629</v>
      </c>
      <c r="T35" s="107">
        <v>2</v>
      </c>
      <c r="U35" s="109">
        <f>J35/AA35</f>
        <v>333082.75</v>
      </c>
      <c r="V35" s="109">
        <f t="shared" si="1"/>
        <v>30280.25</v>
      </c>
      <c r="W35" s="109">
        <f t="shared" si="2"/>
        <v>302802.5</v>
      </c>
      <c r="X35" s="110">
        <f>U35*T35</f>
        <v>666165.5</v>
      </c>
      <c r="Y35" s="110">
        <f t="shared" si="4"/>
        <v>605605</v>
      </c>
      <c r="Z35" s="110"/>
      <c r="AA35" s="104">
        <f t="shared" si="5"/>
        <v>184</v>
      </c>
      <c r="AB35" s="104">
        <v>184</v>
      </c>
      <c r="AC35" s="104"/>
      <c r="AD35" s="104"/>
      <c r="AE35" s="104">
        <f>AA35/T35</f>
        <v>92</v>
      </c>
      <c r="AF35" s="104">
        <f>_xlfn.CEILING.MATH(AE35)</f>
        <v>92</v>
      </c>
      <c r="AG35" s="103" t="s">
        <v>639</v>
      </c>
      <c r="AH35" s="100">
        <v>44621</v>
      </c>
      <c r="AI35" s="100"/>
      <c r="AJ35" s="100"/>
      <c r="AK35" s="103" t="s">
        <v>1169</v>
      </c>
    </row>
    <row r="36" spans="1:37" ht="94.5" x14ac:dyDescent="0.25">
      <c r="A36" s="99" t="s">
        <v>753</v>
      </c>
      <c r="B36" s="100">
        <v>44589</v>
      </c>
      <c r="C36" s="98">
        <v>545</v>
      </c>
      <c r="D36" s="99" t="s">
        <v>462</v>
      </c>
      <c r="E36" s="103" t="s">
        <v>462</v>
      </c>
      <c r="F36" s="100" t="s">
        <v>462</v>
      </c>
      <c r="G36" s="98" t="s">
        <v>462</v>
      </c>
      <c r="H36" s="103" t="s">
        <v>462</v>
      </c>
      <c r="I36" s="103" t="s">
        <v>636</v>
      </c>
      <c r="J36" s="104"/>
      <c r="K36" s="96">
        <f t="shared" si="13"/>
        <v>0</v>
      </c>
      <c r="L36" s="96">
        <f t="shared" si="13"/>
        <v>0</v>
      </c>
      <c r="M36" s="96">
        <f t="shared" si="0"/>
        <v>0</v>
      </c>
      <c r="N36" s="85" t="s">
        <v>462</v>
      </c>
      <c r="O36" s="85" t="s">
        <v>462</v>
      </c>
      <c r="P36" s="103"/>
      <c r="Q36" s="98"/>
      <c r="R36" s="98"/>
      <c r="S36" s="85" t="s">
        <v>462</v>
      </c>
      <c r="T36" s="85" t="s">
        <v>462</v>
      </c>
      <c r="U36" s="85" t="s">
        <v>462</v>
      </c>
      <c r="V36" s="109" t="e">
        <f t="shared" si="1"/>
        <v>#VALUE!</v>
      </c>
      <c r="W36" s="109" t="e">
        <f t="shared" si="2"/>
        <v>#VALUE!</v>
      </c>
      <c r="X36" s="85" t="s">
        <v>462</v>
      </c>
      <c r="Y36" s="110" t="e">
        <f t="shared" si="4"/>
        <v>#VALUE!</v>
      </c>
      <c r="Z36" s="85"/>
      <c r="AA36" s="104">
        <f t="shared" si="5"/>
        <v>90</v>
      </c>
      <c r="AB36" s="104">
        <v>90</v>
      </c>
      <c r="AC36" s="104"/>
      <c r="AD36" s="104"/>
      <c r="AE36" s="104" t="s">
        <v>462</v>
      </c>
      <c r="AF36" s="104" t="s">
        <v>462</v>
      </c>
      <c r="AG36" s="103" t="s">
        <v>637</v>
      </c>
      <c r="AH36" s="100">
        <v>44640</v>
      </c>
      <c r="AI36" s="100"/>
      <c r="AJ36" s="100"/>
      <c r="AK36" s="103" t="s">
        <v>462</v>
      </c>
    </row>
    <row r="37" spans="1:37" ht="94.5" x14ac:dyDescent="0.25">
      <c r="A37" s="99" t="s">
        <v>866</v>
      </c>
      <c r="B37" s="100">
        <v>44599</v>
      </c>
      <c r="C37" s="98" t="s">
        <v>38</v>
      </c>
      <c r="D37" s="99" t="s">
        <v>1762</v>
      </c>
      <c r="E37" s="102" t="s">
        <v>1488</v>
      </c>
      <c r="F37" s="100">
        <v>44629</v>
      </c>
      <c r="G37" s="98" t="s">
        <v>1288</v>
      </c>
      <c r="H37" s="103" t="s">
        <v>443</v>
      </c>
      <c r="I37" s="103" t="s">
        <v>678</v>
      </c>
      <c r="J37" s="104">
        <v>583825579.20000005</v>
      </c>
      <c r="K37" s="96">
        <f t="shared" si="13"/>
        <v>583825579.20000005</v>
      </c>
      <c r="L37" s="96">
        <f t="shared" si="13"/>
        <v>583825579.20000005</v>
      </c>
      <c r="M37" s="96">
        <f t="shared" si="0"/>
        <v>53075052.654545456</v>
      </c>
      <c r="N37" s="103" t="s">
        <v>1290</v>
      </c>
      <c r="O37" s="103" t="s">
        <v>1291</v>
      </c>
      <c r="P37" s="103" t="s">
        <v>22</v>
      </c>
      <c r="Q37" s="106">
        <v>100</v>
      </c>
      <c r="R37" s="98">
        <v>0</v>
      </c>
      <c r="S37" s="98" t="s">
        <v>43</v>
      </c>
      <c r="T37" s="114">
        <v>60</v>
      </c>
      <c r="U37" s="109">
        <f>J37/AA37</f>
        <v>109.74000000000001</v>
      </c>
      <c r="V37" s="109">
        <f t="shared" si="1"/>
        <v>9.9763636363636365</v>
      </c>
      <c r="W37" s="109">
        <f t="shared" si="2"/>
        <v>99.76363636363638</v>
      </c>
      <c r="X37" s="110">
        <v>6584.4</v>
      </c>
      <c r="Y37" s="110">
        <f t="shared" si="4"/>
        <v>5985.8181818181829</v>
      </c>
      <c r="Z37" s="110"/>
      <c r="AA37" s="104">
        <f t="shared" si="5"/>
        <v>5320080</v>
      </c>
      <c r="AB37" s="104">
        <v>1555560</v>
      </c>
      <c r="AC37" s="104">
        <v>3764520</v>
      </c>
      <c r="AD37" s="104"/>
      <c r="AE37" s="104">
        <f>AA37/T37</f>
        <v>88668</v>
      </c>
      <c r="AF37" s="104">
        <f t="shared" ref="AF37:AF46" si="18">_xlfn.CEILING.MATH(AE37)</f>
        <v>88668</v>
      </c>
      <c r="AG37" s="103"/>
      <c r="AH37" s="100">
        <v>44652</v>
      </c>
      <c r="AI37" s="100">
        <v>44774</v>
      </c>
      <c r="AJ37" s="100"/>
      <c r="AK37" s="103" t="s">
        <v>67</v>
      </c>
    </row>
    <row r="38" spans="1:37" ht="75" x14ac:dyDescent="0.25">
      <c r="A38" s="99" t="s">
        <v>865</v>
      </c>
      <c r="B38" s="100">
        <v>44599</v>
      </c>
      <c r="C38" s="98">
        <v>1416</v>
      </c>
      <c r="D38" s="99" t="s">
        <v>1763</v>
      </c>
      <c r="E38" s="102" t="s">
        <v>1489</v>
      </c>
      <c r="F38" s="100">
        <v>44637</v>
      </c>
      <c r="G38" s="98" t="s">
        <v>1648</v>
      </c>
      <c r="H38" s="103" t="s">
        <v>77</v>
      </c>
      <c r="I38" s="103" t="s">
        <v>625</v>
      </c>
      <c r="J38" s="104">
        <v>717974400</v>
      </c>
      <c r="K38" s="96">
        <v>784149366</v>
      </c>
      <c r="L38" s="96">
        <f t="shared" ref="L38:L74" si="19">K38</f>
        <v>784149366</v>
      </c>
      <c r="M38" s="96">
        <f t="shared" si="0"/>
        <v>71286306</v>
      </c>
      <c r="N38" s="103" t="s">
        <v>1649</v>
      </c>
      <c r="O38" s="103" t="s">
        <v>1650</v>
      </c>
      <c r="P38" s="103" t="s">
        <v>563</v>
      </c>
      <c r="Q38" s="98">
        <v>0</v>
      </c>
      <c r="R38" s="98">
        <v>100</v>
      </c>
      <c r="S38" s="98" t="s">
        <v>43</v>
      </c>
      <c r="T38" s="107">
        <v>1</v>
      </c>
      <c r="U38" s="109">
        <f>K38/AA38</f>
        <v>85800</v>
      </c>
      <c r="V38" s="109">
        <f t="shared" si="1"/>
        <v>7800</v>
      </c>
      <c r="W38" s="109">
        <f t="shared" si="2"/>
        <v>78000</v>
      </c>
      <c r="X38" s="110">
        <f>U38*T38</f>
        <v>85800</v>
      </c>
      <c r="Y38" s="110">
        <f t="shared" si="4"/>
        <v>78000</v>
      </c>
      <c r="Z38" s="110"/>
      <c r="AA38" s="104">
        <f t="shared" si="5"/>
        <v>9139.27</v>
      </c>
      <c r="AB38" s="104">
        <v>9139.27</v>
      </c>
      <c r="AC38" s="104"/>
      <c r="AD38" s="104"/>
      <c r="AE38" s="104">
        <f>AA38/T38</f>
        <v>9139.27</v>
      </c>
      <c r="AF38" s="104">
        <f t="shared" si="18"/>
        <v>9140</v>
      </c>
      <c r="AG38" s="103"/>
      <c r="AH38" s="100">
        <v>44671</v>
      </c>
      <c r="AI38" s="100"/>
      <c r="AJ38" s="100"/>
      <c r="AK38" s="103" t="s">
        <v>1169</v>
      </c>
    </row>
    <row r="39" spans="1:37" ht="75" x14ac:dyDescent="0.25">
      <c r="A39" s="99" t="s">
        <v>864</v>
      </c>
      <c r="B39" s="100">
        <v>44599</v>
      </c>
      <c r="C39" s="98" t="s">
        <v>38</v>
      </c>
      <c r="D39" s="99" t="s">
        <v>1764</v>
      </c>
      <c r="E39" s="102" t="s">
        <v>1538</v>
      </c>
      <c r="F39" s="100">
        <v>44629</v>
      </c>
      <c r="G39" s="98" t="s">
        <v>1289</v>
      </c>
      <c r="H39" s="103" t="s">
        <v>443</v>
      </c>
      <c r="I39" s="103" t="s">
        <v>672</v>
      </c>
      <c r="J39" s="104">
        <v>310688549.10000002</v>
      </c>
      <c r="K39" s="96">
        <f>J39</f>
        <v>310688549.10000002</v>
      </c>
      <c r="L39" s="96">
        <f t="shared" si="19"/>
        <v>310688549.10000002</v>
      </c>
      <c r="M39" s="96">
        <f t="shared" si="0"/>
        <v>28244413.554545455</v>
      </c>
      <c r="N39" s="103" t="s">
        <v>1292</v>
      </c>
      <c r="O39" s="103" t="s">
        <v>1293</v>
      </c>
      <c r="P39" s="103" t="s">
        <v>22</v>
      </c>
      <c r="Q39" s="106">
        <v>100</v>
      </c>
      <c r="R39" s="98">
        <v>0</v>
      </c>
      <c r="S39" s="98" t="s">
        <v>43</v>
      </c>
      <c r="T39" s="114" t="s">
        <v>3245</v>
      </c>
      <c r="U39" s="109">
        <f>J39/AA39</f>
        <v>89.37</v>
      </c>
      <c r="V39" s="109">
        <f t="shared" si="1"/>
        <v>8.124545454545455</v>
      </c>
      <c r="W39" s="109">
        <f t="shared" si="2"/>
        <v>81.24545454545455</v>
      </c>
      <c r="X39" s="110">
        <v>5362.2</v>
      </c>
      <c r="Y39" s="110" t="e">
        <f t="shared" si="4"/>
        <v>#VALUE!</v>
      </c>
      <c r="Z39" s="110"/>
      <c r="AA39" s="104">
        <f t="shared" si="5"/>
        <v>3476430</v>
      </c>
      <c r="AB39" s="104">
        <v>960210</v>
      </c>
      <c r="AC39" s="104">
        <v>2516220</v>
      </c>
      <c r="AD39" s="104"/>
      <c r="AE39" s="104">
        <f>AA39/60</f>
        <v>57940.5</v>
      </c>
      <c r="AF39" s="104">
        <f t="shared" si="18"/>
        <v>57941</v>
      </c>
      <c r="AG39" s="103"/>
      <c r="AH39" s="100">
        <v>44652</v>
      </c>
      <c r="AI39" s="100">
        <v>44774</v>
      </c>
      <c r="AJ39" s="100"/>
      <c r="AK39" s="103" t="s">
        <v>3616</v>
      </c>
    </row>
    <row r="40" spans="1:37" ht="75" x14ac:dyDescent="0.25">
      <c r="A40" s="99" t="s">
        <v>863</v>
      </c>
      <c r="B40" s="100">
        <v>44599</v>
      </c>
      <c r="C40" s="98" t="s">
        <v>38</v>
      </c>
      <c r="D40" s="99" t="s">
        <v>1765</v>
      </c>
      <c r="E40" s="102" t="s">
        <v>1651</v>
      </c>
      <c r="F40" s="100">
        <v>44637</v>
      </c>
      <c r="G40" s="98" t="s">
        <v>1652</v>
      </c>
      <c r="H40" s="103" t="s">
        <v>73</v>
      </c>
      <c r="I40" s="103" t="s">
        <v>1653</v>
      </c>
      <c r="J40" s="104">
        <v>862586620.55999994</v>
      </c>
      <c r="K40" s="96">
        <f>J40</f>
        <v>862586620.55999994</v>
      </c>
      <c r="L40" s="96">
        <f t="shared" si="19"/>
        <v>862586620.55999994</v>
      </c>
      <c r="M40" s="96">
        <f t="shared" si="0"/>
        <v>78416965.505454525</v>
      </c>
      <c r="N40" s="103" t="s">
        <v>1654</v>
      </c>
      <c r="O40" s="103" t="s">
        <v>488</v>
      </c>
      <c r="P40" s="103" t="s">
        <v>37</v>
      </c>
      <c r="Q40" s="106">
        <v>0</v>
      </c>
      <c r="R40" s="98">
        <v>100</v>
      </c>
      <c r="S40" s="98" t="s">
        <v>43</v>
      </c>
      <c r="T40" s="107">
        <v>84</v>
      </c>
      <c r="U40" s="109">
        <f>J40/AA40</f>
        <v>2248.9899999999998</v>
      </c>
      <c r="V40" s="109">
        <f t="shared" si="1"/>
        <v>204.45363636363635</v>
      </c>
      <c r="W40" s="109">
        <f t="shared" si="2"/>
        <v>2044.5363636363634</v>
      </c>
      <c r="X40" s="110">
        <f>U40*T40</f>
        <v>188915.15999999997</v>
      </c>
      <c r="Y40" s="110">
        <f t="shared" si="4"/>
        <v>171741.05454545454</v>
      </c>
      <c r="Z40" s="110"/>
      <c r="AA40" s="104">
        <f t="shared" si="5"/>
        <v>383544</v>
      </c>
      <c r="AB40" s="104">
        <v>383544</v>
      </c>
      <c r="AC40" s="104"/>
      <c r="AD40" s="104"/>
      <c r="AE40" s="104">
        <f>AA40/T40</f>
        <v>4566</v>
      </c>
      <c r="AF40" s="104">
        <f t="shared" si="18"/>
        <v>4566</v>
      </c>
      <c r="AG40" s="103"/>
      <c r="AH40" s="100">
        <v>44652</v>
      </c>
      <c r="AI40" s="100"/>
      <c r="AJ40" s="100"/>
      <c r="AK40" s="103" t="s">
        <v>1169</v>
      </c>
    </row>
    <row r="41" spans="1:37" ht="75" x14ac:dyDescent="0.25">
      <c r="A41" s="99" t="s">
        <v>862</v>
      </c>
      <c r="B41" s="100">
        <v>44599</v>
      </c>
      <c r="C41" s="98">
        <v>1416</v>
      </c>
      <c r="D41" s="99" t="s">
        <v>1766</v>
      </c>
      <c r="E41" s="102" t="s">
        <v>1655</v>
      </c>
      <c r="F41" s="100">
        <v>44637</v>
      </c>
      <c r="G41" s="98" t="s">
        <v>1656</v>
      </c>
      <c r="H41" s="103" t="s">
        <v>73</v>
      </c>
      <c r="I41" s="103" t="s">
        <v>689</v>
      </c>
      <c r="J41" s="104">
        <v>694979649</v>
      </c>
      <c r="K41" s="96">
        <v>697878933.25</v>
      </c>
      <c r="L41" s="96">
        <f t="shared" si="19"/>
        <v>697878933.25</v>
      </c>
      <c r="M41" s="96">
        <f t="shared" si="0"/>
        <v>63443539.386363633</v>
      </c>
      <c r="N41" s="103" t="s">
        <v>1657</v>
      </c>
      <c r="O41" s="103" t="s">
        <v>1283</v>
      </c>
      <c r="P41" s="103" t="s">
        <v>22</v>
      </c>
      <c r="Q41" s="106">
        <v>100</v>
      </c>
      <c r="R41" s="98">
        <v>0</v>
      </c>
      <c r="S41" s="98" t="s">
        <v>43</v>
      </c>
      <c r="T41" s="107">
        <v>21</v>
      </c>
      <c r="U41" s="109">
        <f>K41/AA41</f>
        <v>14142.85</v>
      </c>
      <c r="V41" s="109">
        <f t="shared" si="1"/>
        <v>1285.7136363636364</v>
      </c>
      <c r="W41" s="109">
        <f t="shared" si="2"/>
        <v>12857.136363636364</v>
      </c>
      <c r="X41" s="110">
        <f>U41*T41</f>
        <v>296999.85000000003</v>
      </c>
      <c r="Y41" s="110">
        <f t="shared" si="4"/>
        <v>269999.86363636365</v>
      </c>
      <c r="Z41" s="110"/>
      <c r="AA41" s="104">
        <f t="shared" si="5"/>
        <v>49345</v>
      </c>
      <c r="AB41" s="104">
        <v>49345</v>
      </c>
      <c r="AC41" s="104"/>
      <c r="AD41" s="104"/>
      <c r="AE41" s="104">
        <f>AA41/T41</f>
        <v>2349.7619047619046</v>
      </c>
      <c r="AF41" s="104">
        <f t="shared" si="18"/>
        <v>2350</v>
      </c>
      <c r="AG41" s="103"/>
      <c r="AH41" s="100">
        <v>44743</v>
      </c>
      <c r="AI41" s="100"/>
      <c r="AJ41" s="100"/>
      <c r="AK41" s="103" t="s">
        <v>67</v>
      </c>
    </row>
    <row r="42" spans="1:37" ht="94.5" x14ac:dyDescent="0.25">
      <c r="A42" s="99" t="s">
        <v>861</v>
      </c>
      <c r="B42" s="100">
        <v>44599</v>
      </c>
      <c r="C42" s="98" t="s">
        <v>38</v>
      </c>
      <c r="D42" s="99" t="s">
        <v>1540</v>
      </c>
      <c r="E42" s="102" t="s">
        <v>1539</v>
      </c>
      <c r="F42" s="100">
        <v>44630</v>
      </c>
      <c r="G42" s="99" t="s">
        <v>1347</v>
      </c>
      <c r="H42" s="103" t="s">
        <v>443</v>
      </c>
      <c r="I42" s="103" t="s">
        <v>759</v>
      </c>
      <c r="J42" s="104">
        <v>1042883730</v>
      </c>
      <c r="K42" s="96">
        <f t="shared" ref="K42:K57" si="20">J42</f>
        <v>1042883730</v>
      </c>
      <c r="L42" s="96">
        <f t="shared" si="19"/>
        <v>1042883730</v>
      </c>
      <c r="M42" s="96">
        <f t="shared" si="0"/>
        <v>94807611.818181813</v>
      </c>
      <c r="N42" s="103" t="s">
        <v>1348</v>
      </c>
      <c r="O42" s="103" t="s">
        <v>1349</v>
      </c>
      <c r="P42" s="103" t="s">
        <v>22</v>
      </c>
      <c r="Q42" s="106">
        <v>100</v>
      </c>
      <c r="R42" s="98">
        <v>0</v>
      </c>
      <c r="S42" s="98" t="s">
        <v>43</v>
      </c>
      <c r="T42" s="114" t="s">
        <v>3246</v>
      </c>
      <c r="U42" s="109">
        <f t="shared" ref="U42:U54" si="21">J42/AA42</f>
        <v>180.6</v>
      </c>
      <c r="V42" s="109">
        <f t="shared" si="1"/>
        <v>16.418181818181818</v>
      </c>
      <c r="W42" s="109">
        <f t="shared" si="2"/>
        <v>164.18181818181819</v>
      </c>
      <c r="X42" s="110">
        <v>5418</v>
      </c>
      <c r="Y42" s="110" t="e">
        <f t="shared" si="4"/>
        <v>#VALUE!</v>
      </c>
      <c r="Z42" s="110"/>
      <c r="AA42" s="104">
        <f t="shared" si="5"/>
        <v>5774550</v>
      </c>
      <c r="AB42" s="104">
        <v>1417920</v>
      </c>
      <c r="AC42" s="104">
        <v>4356630</v>
      </c>
      <c r="AD42" s="104"/>
      <c r="AE42" s="104">
        <f>AA42/30</f>
        <v>192485</v>
      </c>
      <c r="AF42" s="104">
        <f t="shared" si="18"/>
        <v>192485</v>
      </c>
      <c r="AG42" s="103"/>
      <c r="AH42" s="100">
        <v>44652</v>
      </c>
      <c r="AI42" s="100">
        <v>44774</v>
      </c>
      <c r="AJ42" s="100"/>
      <c r="AK42" s="103" t="s">
        <v>67</v>
      </c>
    </row>
    <row r="43" spans="1:37" ht="78.75" x14ac:dyDescent="0.25">
      <c r="A43" s="99" t="s">
        <v>860</v>
      </c>
      <c r="B43" s="100">
        <v>44599</v>
      </c>
      <c r="C43" s="98" t="s">
        <v>38</v>
      </c>
      <c r="D43" s="99" t="s">
        <v>1767</v>
      </c>
      <c r="E43" s="102" t="s">
        <v>1543</v>
      </c>
      <c r="F43" s="100">
        <v>44636</v>
      </c>
      <c r="G43" s="98" t="s">
        <v>1544</v>
      </c>
      <c r="H43" s="103" t="s">
        <v>443</v>
      </c>
      <c r="I43" s="115" t="s">
        <v>682</v>
      </c>
      <c r="J43" s="104">
        <v>662615323.70000005</v>
      </c>
      <c r="K43" s="96">
        <f t="shared" si="20"/>
        <v>662615323.70000005</v>
      </c>
      <c r="L43" s="96">
        <f t="shared" si="19"/>
        <v>662615323.70000005</v>
      </c>
      <c r="M43" s="96">
        <f t="shared" si="0"/>
        <v>60237756.700000003</v>
      </c>
      <c r="N43" s="103" t="s">
        <v>1545</v>
      </c>
      <c r="O43" s="103" t="s">
        <v>1546</v>
      </c>
      <c r="P43" s="103" t="s">
        <v>22</v>
      </c>
      <c r="Q43" s="106">
        <v>100</v>
      </c>
      <c r="R43" s="98">
        <v>0</v>
      </c>
      <c r="S43" s="98" t="s">
        <v>43</v>
      </c>
      <c r="T43" s="114" t="s">
        <v>3247</v>
      </c>
      <c r="U43" s="109">
        <f t="shared" si="21"/>
        <v>27.830000000000002</v>
      </c>
      <c r="V43" s="109">
        <f t="shared" si="1"/>
        <v>2.5300000000000002</v>
      </c>
      <c r="W43" s="109">
        <f t="shared" si="2"/>
        <v>25.3</v>
      </c>
      <c r="X43" s="117" t="s">
        <v>3230</v>
      </c>
      <c r="Y43" s="110" t="e">
        <f t="shared" si="4"/>
        <v>#VALUE!</v>
      </c>
      <c r="Z43" s="117"/>
      <c r="AA43" s="104">
        <f t="shared" si="5"/>
        <v>23809390</v>
      </c>
      <c r="AB43" s="104">
        <v>13683540</v>
      </c>
      <c r="AC43" s="104">
        <v>10125850</v>
      </c>
      <c r="AD43" s="104"/>
      <c r="AE43" s="104">
        <f>AA43/30</f>
        <v>793646.33333333337</v>
      </c>
      <c r="AF43" s="104">
        <f t="shared" si="18"/>
        <v>793647</v>
      </c>
      <c r="AG43" s="103"/>
      <c r="AH43" s="100">
        <v>44682</v>
      </c>
      <c r="AI43" s="100">
        <v>44774</v>
      </c>
      <c r="AJ43" s="100"/>
      <c r="AK43" s="103" t="s">
        <v>67</v>
      </c>
    </row>
    <row r="44" spans="1:37" ht="75" x14ac:dyDescent="0.25">
      <c r="A44" s="99" t="s">
        <v>859</v>
      </c>
      <c r="B44" s="100">
        <v>44599</v>
      </c>
      <c r="C44" s="98">
        <v>1416</v>
      </c>
      <c r="D44" s="99" t="s">
        <v>1542</v>
      </c>
      <c r="E44" s="102" t="s">
        <v>1541</v>
      </c>
      <c r="F44" s="100">
        <v>44629</v>
      </c>
      <c r="G44" s="99" t="s">
        <v>1294</v>
      </c>
      <c r="H44" s="103" t="s">
        <v>1295</v>
      </c>
      <c r="I44" s="103" t="s">
        <v>631</v>
      </c>
      <c r="J44" s="104">
        <v>323986724.45999998</v>
      </c>
      <c r="K44" s="96">
        <f t="shared" si="20"/>
        <v>323986724.45999998</v>
      </c>
      <c r="L44" s="96">
        <f t="shared" si="19"/>
        <v>323986724.45999998</v>
      </c>
      <c r="M44" s="96">
        <f t="shared" si="0"/>
        <v>29453338.587272726</v>
      </c>
      <c r="N44" s="103" t="s">
        <v>1296</v>
      </c>
      <c r="O44" s="103" t="s">
        <v>113</v>
      </c>
      <c r="P44" s="103" t="s">
        <v>1180</v>
      </c>
      <c r="Q44" s="98">
        <v>0</v>
      </c>
      <c r="R44" s="98">
        <v>100</v>
      </c>
      <c r="S44" s="98" t="s">
        <v>26</v>
      </c>
      <c r="T44" s="107">
        <v>3</v>
      </c>
      <c r="U44" s="109">
        <f t="shared" si="21"/>
        <v>50773.659999999996</v>
      </c>
      <c r="V44" s="109">
        <f t="shared" si="1"/>
        <v>4615.7872727272725</v>
      </c>
      <c r="W44" s="109">
        <f t="shared" si="2"/>
        <v>46157.872727272726</v>
      </c>
      <c r="X44" s="110">
        <f>U44*T44</f>
        <v>152320.97999999998</v>
      </c>
      <c r="Y44" s="110">
        <f t="shared" si="4"/>
        <v>138473.61818181816</v>
      </c>
      <c r="Z44" s="110"/>
      <c r="AA44" s="104">
        <f t="shared" si="5"/>
        <v>6381</v>
      </c>
      <c r="AB44" s="104">
        <v>6381</v>
      </c>
      <c r="AC44" s="104"/>
      <c r="AD44" s="104"/>
      <c r="AE44" s="104">
        <f>AA44/T44</f>
        <v>2127</v>
      </c>
      <c r="AF44" s="104">
        <f t="shared" si="18"/>
        <v>2127</v>
      </c>
      <c r="AG44" s="103"/>
      <c r="AH44" s="100">
        <v>44635</v>
      </c>
      <c r="AI44" s="100"/>
      <c r="AJ44" s="100"/>
      <c r="AK44" s="103" t="s">
        <v>1169</v>
      </c>
    </row>
    <row r="45" spans="1:37" ht="75" x14ac:dyDescent="0.25">
      <c r="A45" s="99" t="s">
        <v>858</v>
      </c>
      <c r="B45" s="100">
        <v>44599</v>
      </c>
      <c r="C45" s="98">
        <v>1416</v>
      </c>
      <c r="D45" s="99" t="s">
        <v>1769</v>
      </c>
      <c r="E45" s="102" t="s">
        <v>1768</v>
      </c>
      <c r="F45" s="100">
        <v>44638</v>
      </c>
      <c r="G45" s="98" t="s">
        <v>1664</v>
      </c>
      <c r="H45" s="103" t="s">
        <v>74</v>
      </c>
      <c r="I45" s="103" t="s">
        <v>641</v>
      </c>
      <c r="J45" s="104">
        <v>558447946.55999994</v>
      </c>
      <c r="K45" s="96">
        <f t="shared" si="20"/>
        <v>558447946.55999994</v>
      </c>
      <c r="L45" s="96">
        <f t="shared" si="19"/>
        <v>558447946.55999994</v>
      </c>
      <c r="M45" s="96">
        <f t="shared" si="0"/>
        <v>50767995.141818173</v>
      </c>
      <c r="N45" s="103" t="s">
        <v>1195</v>
      </c>
      <c r="O45" s="103" t="s">
        <v>511</v>
      </c>
      <c r="P45" s="103" t="s">
        <v>22</v>
      </c>
      <c r="Q45" s="98">
        <v>100</v>
      </c>
      <c r="R45" s="98">
        <v>0</v>
      </c>
      <c r="S45" s="98" t="s">
        <v>43</v>
      </c>
      <c r="T45" s="107">
        <v>3</v>
      </c>
      <c r="U45" s="109">
        <f t="shared" si="21"/>
        <v>69666.659999999989</v>
      </c>
      <c r="V45" s="109">
        <f t="shared" si="1"/>
        <v>6333.3327272727256</v>
      </c>
      <c r="W45" s="109">
        <f t="shared" si="2"/>
        <v>63333.327272727263</v>
      </c>
      <c r="X45" s="110">
        <f>U45*T45</f>
        <v>208999.97999999998</v>
      </c>
      <c r="Y45" s="110">
        <f t="shared" si="4"/>
        <v>189999.98181818178</v>
      </c>
      <c r="Z45" s="110"/>
      <c r="AA45" s="104">
        <f t="shared" si="5"/>
        <v>8016</v>
      </c>
      <c r="AB45" s="104">
        <v>8016</v>
      </c>
      <c r="AC45" s="104"/>
      <c r="AD45" s="104"/>
      <c r="AE45" s="104">
        <f>AA45/T45</f>
        <v>2672</v>
      </c>
      <c r="AF45" s="104">
        <f t="shared" si="18"/>
        <v>2672</v>
      </c>
      <c r="AG45" s="103"/>
      <c r="AH45" s="100">
        <v>44652</v>
      </c>
      <c r="AI45" s="100"/>
      <c r="AJ45" s="100"/>
      <c r="AK45" s="103" t="s">
        <v>1169</v>
      </c>
    </row>
    <row r="46" spans="1:37" ht="75" x14ac:dyDescent="0.25">
      <c r="A46" s="99" t="s">
        <v>880</v>
      </c>
      <c r="B46" s="100">
        <v>44599</v>
      </c>
      <c r="C46" s="98" t="s">
        <v>38</v>
      </c>
      <c r="D46" s="99" t="s">
        <v>1548</v>
      </c>
      <c r="E46" s="102" t="s">
        <v>1547</v>
      </c>
      <c r="F46" s="100">
        <v>44622</v>
      </c>
      <c r="G46" s="98" t="s">
        <v>1184</v>
      </c>
      <c r="H46" s="103" t="s">
        <v>73</v>
      </c>
      <c r="I46" s="103" t="s">
        <v>691</v>
      </c>
      <c r="J46" s="104">
        <v>62240824.799999997</v>
      </c>
      <c r="K46" s="96">
        <f t="shared" si="20"/>
        <v>62240824.799999997</v>
      </c>
      <c r="L46" s="96">
        <f t="shared" si="19"/>
        <v>62240824.799999997</v>
      </c>
      <c r="M46" s="96">
        <f t="shared" si="0"/>
        <v>5658256.7999999998</v>
      </c>
      <c r="N46" s="103" t="s">
        <v>1183</v>
      </c>
      <c r="O46" s="103" t="s">
        <v>488</v>
      </c>
      <c r="P46" s="103" t="s">
        <v>22</v>
      </c>
      <c r="Q46" s="106">
        <v>100</v>
      </c>
      <c r="R46" s="98">
        <v>0</v>
      </c>
      <c r="S46" s="98" t="s">
        <v>43</v>
      </c>
      <c r="T46" s="107">
        <v>30</v>
      </c>
      <c r="U46" s="109">
        <f t="shared" si="21"/>
        <v>7.8599999999999994</v>
      </c>
      <c r="V46" s="109">
        <f t="shared" si="1"/>
        <v>0.71454545454545448</v>
      </c>
      <c r="W46" s="109">
        <f t="shared" si="2"/>
        <v>7.1454545454545446</v>
      </c>
      <c r="X46" s="110">
        <f>U46*T46</f>
        <v>235.79999999999998</v>
      </c>
      <c r="Y46" s="110">
        <f t="shared" si="4"/>
        <v>214.36363636363635</v>
      </c>
      <c r="Z46" s="110"/>
      <c r="AA46" s="104">
        <f t="shared" si="5"/>
        <v>7918680</v>
      </c>
      <c r="AB46" s="104">
        <v>4549320</v>
      </c>
      <c r="AC46" s="104">
        <v>3369360</v>
      </c>
      <c r="AD46" s="104"/>
      <c r="AE46" s="104">
        <f>AA46/T46</f>
        <v>263956</v>
      </c>
      <c r="AF46" s="104">
        <f t="shared" si="18"/>
        <v>263956</v>
      </c>
      <c r="AG46" s="103"/>
      <c r="AH46" s="100">
        <v>44652</v>
      </c>
      <c r="AI46" s="100">
        <v>44774</v>
      </c>
      <c r="AJ46" s="100"/>
      <c r="AK46" s="103" t="s">
        <v>1169</v>
      </c>
    </row>
    <row r="47" spans="1:37" ht="157.5" x14ac:dyDescent="0.25">
      <c r="A47" s="99" t="s">
        <v>879</v>
      </c>
      <c r="B47" s="100">
        <v>44599</v>
      </c>
      <c r="C47" s="98" t="s">
        <v>1168</v>
      </c>
      <c r="D47" s="99" t="s">
        <v>1550</v>
      </c>
      <c r="E47" s="102" t="s">
        <v>1549</v>
      </c>
      <c r="F47" s="100">
        <v>44623</v>
      </c>
      <c r="G47" s="98" t="s">
        <v>1200</v>
      </c>
      <c r="H47" s="103" t="s">
        <v>1201</v>
      </c>
      <c r="I47" s="103" t="s">
        <v>626</v>
      </c>
      <c r="J47" s="104">
        <v>68944737.599999994</v>
      </c>
      <c r="K47" s="96">
        <f t="shared" si="20"/>
        <v>68944737.599999994</v>
      </c>
      <c r="L47" s="96">
        <f t="shared" si="19"/>
        <v>68944737.599999994</v>
      </c>
      <c r="M47" s="96">
        <f t="shared" si="0"/>
        <v>6267703.418181818</v>
      </c>
      <c r="N47" s="103" t="s">
        <v>1202</v>
      </c>
      <c r="O47" s="103" t="s">
        <v>1203</v>
      </c>
      <c r="P47" s="103" t="s">
        <v>22</v>
      </c>
      <c r="Q47" s="98">
        <v>100</v>
      </c>
      <c r="R47" s="98">
        <v>0</v>
      </c>
      <c r="S47" s="98" t="s">
        <v>43</v>
      </c>
      <c r="T47" s="114" t="s">
        <v>3242</v>
      </c>
      <c r="U47" s="109">
        <f t="shared" si="21"/>
        <v>32.4</v>
      </c>
      <c r="V47" s="109">
        <f t="shared" si="1"/>
        <v>2.9454545454545453</v>
      </c>
      <c r="W47" s="109">
        <f t="shared" si="2"/>
        <v>29.454545454545453</v>
      </c>
      <c r="X47" s="117" t="s">
        <v>3231</v>
      </c>
      <c r="Y47" s="110" t="e">
        <f t="shared" si="4"/>
        <v>#VALUE!</v>
      </c>
      <c r="Z47" s="117"/>
      <c r="AA47" s="104">
        <f t="shared" si="5"/>
        <v>2127924</v>
      </c>
      <c r="AB47" s="104">
        <v>2127924</v>
      </c>
      <c r="AC47" s="104"/>
      <c r="AD47" s="104"/>
      <c r="AE47" s="116">
        <v>133808</v>
      </c>
      <c r="AF47" s="116">
        <v>133808</v>
      </c>
      <c r="AG47" s="103"/>
      <c r="AH47" s="100">
        <v>44743</v>
      </c>
      <c r="AI47" s="100"/>
      <c r="AJ47" s="100"/>
      <c r="AK47" s="103" t="s">
        <v>67</v>
      </c>
    </row>
    <row r="48" spans="1:37" ht="75" x14ac:dyDescent="0.25">
      <c r="A48" s="99" t="s">
        <v>878</v>
      </c>
      <c r="B48" s="100">
        <v>44599</v>
      </c>
      <c r="C48" s="98" t="s">
        <v>38</v>
      </c>
      <c r="D48" s="99" t="s">
        <v>1552</v>
      </c>
      <c r="E48" s="102" t="s">
        <v>1551</v>
      </c>
      <c r="F48" s="100">
        <v>44622</v>
      </c>
      <c r="G48" s="99" t="s">
        <v>1185</v>
      </c>
      <c r="H48" s="103" t="s">
        <v>77</v>
      </c>
      <c r="I48" s="103" t="s">
        <v>760</v>
      </c>
      <c r="J48" s="104">
        <v>41124002.399999999</v>
      </c>
      <c r="K48" s="96">
        <f t="shared" si="20"/>
        <v>41124002.399999999</v>
      </c>
      <c r="L48" s="96">
        <f t="shared" si="19"/>
        <v>41124002.399999999</v>
      </c>
      <c r="M48" s="96">
        <f t="shared" si="0"/>
        <v>3738545.6727272728</v>
      </c>
      <c r="N48" s="103" t="s">
        <v>1192</v>
      </c>
      <c r="O48" s="103" t="s">
        <v>569</v>
      </c>
      <c r="P48" s="103" t="s">
        <v>563</v>
      </c>
      <c r="Q48" s="106">
        <v>0</v>
      </c>
      <c r="R48" s="98">
        <v>100</v>
      </c>
      <c r="S48" s="98" t="s">
        <v>43</v>
      </c>
      <c r="T48" s="107">
        <v>120</v>
      </c>
      <c r="U48" s="109">
        <f t="shared" si="21"/>
        <v>160.29</v>
      </c>
      <c r="V48" s="109">
        <f t="shared" si="1"/>
        <v>14.57181818181818</v>
      </c>
      <c r="W48" s="109">
        <f t="shared" si="2"/>
        <v>145.71818181818182</v>
      </c>
      <c r="X48" s="110">
        <f t="shared" ref="X48:X54" si="22">U48*T48</f>
        <v>19234.8</v>
      </c>
      <c r="Y48" s="110">
        <f t="shared" si="4"/>
        <v>17486.18181818182</v>
      </c>
      <c r="Z48" s="110"/>
      <c r="AA48" s="104">
        <f t="shared" si="5"/>
        <v>256560</v>
      </c>
      <c r="AB48" s="104">
        <v>194880</v>
      </c>
      <c r="AC48" s="104">
        <v>61680</v>
      </c>
      <c r="AD48" s="104"/>
      <c r="AE48" s="104">
        <f t="shared" ref="AE48:AE54" si="23">AA48/T48</f>
        <v>2138</v>
      </c>
      <c r="AF48" s="104">
        <f t="shared" ref="AF48:AF54" si="24">_xlfn.CEILING.MATH(AE48)</f>
        <v>2138</v>
      </c>
      <c r="AG48" s="103"/>
      <c r="AH48" s="100">
        <v>44713</v>
      </c>
      <c r="AI48" s="100">
        <v>44880</v>
      </c>
      <c r="AJ48" s="100"/>
      <c r="AK48" s="103" t="s">
        <v>2994</v>
      </c>
    </row>
    <row r="49" spans="1:37" ht="75" x14ac:dyDescent="0.25">
      <c r="A49" s="99" t="s">
        <v>877</v>
      </c>
      <c r="B49" s="100">
        <v>44599</v>
      </c>
      <c r="C49" s="98" t="s">
        <v>38</v>
      </c>
      <c r="D49" s="99" t="s">
        <v>1554</v>
      </c>
      <c r="E49" s="102" t="s">
        <v>1553</v>
      </c>
      <c r="F49" s="100">
        <v>44622</v>
      </c>
      <c r="G49" s="99" t="s">
        <v>1191</v>
      </c>
      <c r="H49" s="103" t="s">
        <v>77</v>
      </c>
      <c r="I49" s="103" t="s">
        <v>676</v>
      </c>
      <c r="J49" s="104">
        <v>148929694.47999999</v>
      </c>
      <c r="K49" s="96">
        <f t="shared" si="20"/>
        <v>148929694.47999999</v>
      </c>
      <c r="L49" s="96">
        <f t="shared" si="19"/>
        <v>148929694.47999999</v>
      </c>
      <c r="M49" s="96">
        <f t="shared" si="0"/>
        <v>13539063.134545455</v>
      </c>
      <c r="N49" s="103" t="s">
        <v>1194</v>
      </c>
      <c r="O49" s="103" t="s">
        <v>488</v>
      </c>
      <c r="P49" s="103" t="s">
        <v>22</v>
      </c>
      <c r="Q49" s="106">
        <v>100</v>
      </c>
      <c r="R49" s="98">
        <v>0</v>
      </c>
      <c r="S49" s="98" t="s">
        <v>43</v>
      </c>
      <c r="T49" s="107">
        <v>60</v>
      </c>
      <c r="U49" s="109">
        <f t="shared" si="21"/>
        <v>1492.82</v>
      </c>
      <c r="V49" s="109">
        <f t="shared" si="1"/>
        <v>135.71090909090907</v>
      </c>
      <c r="W49" s="109">
        <f t="shared" si="2"/>
        <v>1357.1090909090908</v>
      </c>
      <c r="X49" s="110">
        <f t="shared" si="22"/>
        <v>89569.2</v>
      </c>
      <c r="Y49" s="110">
        <f t="shared" si="4"/>
        <v>81426.545454545441</v>
      </c>
      <c r="Z49" s="110"/>
      <c r="AA49" s="104">
        <f t="shared" si="5"/>
        <v>99764</v>
      </c>
      <c r="AB49" s="104">
        <v>99764</v>
      </c>
      <c r="AC49" s="104"/>
      <c r="AD49" s="104"/>
      <c r="AE49" s="104">
        <f t="shared" si="23"/>
        <v>1662.7333333333333</v>
      </c>
      <c r="AF49" s="104">
        <f t="shared" si="24"/>
        <v>1663</v>
      </c>
      <c r="AG49" s="103"/>
      <c r="AH49" s="100">
        <v>44652</v>
      </c>
      <c r="AI49" s="100"/>
      <c r="AJ49" s="100"/>
      <c r="AK49" s="103" t="s">
        <v>1169</v>
      </c>
    </row>
    <row r="50" spans="1:37" ht="75" x14ac:dyDescent="0.25">
      <c r="A50" s="99" t="s">
        <v>876</v>
      </c>
      <c r="B50" s="100">
        <v>44599</v>
      </c>
      <c r="C50" s="98" t="s">
        <v>38</v>
      </c>
      <c r="D50" s="99" t="s">
        <v>1556</v>
      </c>
      <c r="E50" s="102" t="s">
        <v>1555</v>
      </c>
      <c r="F50" s="100">
        <v>44623</v>
      </c>
      <c r="G50" s="99" t="s">
        <v>1204</v>
      </c>
      <c r="H50" s="103" t="s">
        <v>443</v>
      </c>
      <c r="I50" s="103" t="s">
        <v>684</v>
      </c>
      <c r="J50" s="104">
        <v>3358649</v>
      </c>
      <c r="K50" s="96">
        <f t="shared" si="20"/>
        <v>3358649</v>
      </c>
      <c r="L50" s="96">
        <f t="shared" si="19"/>
        <v>3358649</v>
      </c>
      <c r="M50" s="96">
        <f t="shared" si="0"/>
        <v>305331.72727272729</v>
      </c>
      <c r="N50" s="103" t="s">
        <v>1206</v>
      </c>
      <c r="O50" s="103" t="s">
        <v>666</v>
      </c>
      <c r="P50" s="103" t="s">
        <v>22</v>
      </c>
      <c r="Q50" s="106">
        <v>100</v>
      </c>
      <c r="R50" s="98">
        <v>0</v>
      </c>
      <c r="S50" s="98" t="s">
        <v>26</v>
      </c>
      <c r="T50" s="107">
        <v>240</v>
      </c>
      <c r="U50" s="109">
        <f t="shared" si="21"/>
        <v>0.95</v>
      </c>
      <c r="V50" s="109">
        <f t="shared" si="1"/>
        <v>8.6363636363636365E-2</v>
      </c>
      <c r="W50" s="109">
        <f t="shared" si="2"/>
        <v>0.86363636363636354</v>
      </c>
      <c r="X50" s="110">
        <f t="shared" si="22"/>
        <v>228</v>
      </c>
      <c r="Y50" s="110">
        <f t="shared" si="4"/>
        <v>207.27272727272725</v>
      </c>
      <c r="Z50" s="110"/>
      <c r="AA50" s="104">
        <f t="shared" si="5"/>
        <v>3535420</v>
      </c>
      <c r="AB50" s="104">
        <v>2031840</v>
      </c>
      <c r="AC50" s="104">
        <v>1503580</v>
      </c>
      <c r="AD50" s="104"/>
      <c r="AE50" s="104">
        <f t="shared" si="23"/>
        <v>14730.916666666666</v>
      </c>
      <c r="AF50" s="104">
        <f t="shared" si="24"/>
        <v>14731</v>
      </c>
      <c r="AG50" s="103"/>
      <c r="AH50" s="100">
        <v>44652</v>
      </c>
      <c r="AI50" s="100">
        <v>44774</v>
      </c>
      <c r="AJ50" s="100"/>
      <c r="AK50" s="103" t="s">
        <v>67</v>
      </c>
    </row>
    <row r="51" spans="1:37" ht="110.25" customHeight="1" x14ac:dyDescent="0.25">
      <c r="A51" s="99" t="s">
        <v>875</v>
      </c>
      <c r="B51" s="100">
        <v>44599</v>
      </c>
      <c r="C51" s="98">
        <v>1416</v>
      </c>
      <c r="D51" s="99" t="s">
        <v>1558</v>
      </c>
      <c r="E51" s="102" t="s">
        <v>1557</v>
      </c>
      <c r="F51" s="100">
        <v>44622</v>
      </c>
      <c r="G51" s="99" t="s">
        <v>1186</v>
      </c>
      <c r="H51" s="103" t="s">
        <v>74</v>
      </c>
      <c r="I51" s="103" t="s">
        <v>640</v>
      </c>
      <c r="J51" s="104">
        <v>32394996.899999999</v>
      </c>
      <c r="K51" s="96">
        <f t="shared" si="20"/>
        <v>32394996.899999999</v>
      </c>
      <c r="L51" s="96">
        <f t="shared" si="19"/>
        <v>32394996.899999999</v>
      </c>
      <c r="M51" s="96">
        <f t="shared" si="0"/>
        <v>2944999.7181818183</v>
      </c>
      <c r="N51" s="103" t="s">
        <v>1195</v>
      </c>
      <c r="O51" s="103" t="s">
        <v>511</v>
      </c>
      <c r="P51" s="103" t="s">
        <v>33</v>
      </c>
      <c r="Q51" s="98">
        <v>0</v>
      </c>
      <c r="R51" s="98">
        <v>100</v>
      </c>
      <c r="S51" s="98" t="s">
        <v>43</v>
      </c>
      <c r="T51" s="107">
        <v>3</v>
      </c>
      <c r="U51" s="109">
        <f t="shared" si="21"/>
        <v>69666.66</v>
      </c>
      <c r="V51" s="109">
        <f t="shared" si="1"/>
        <v>6333.3327272727283</v>
      </c>
      <c r="W51" s="109">
        <f t="shared" si="2"/>
        <v>63333.327272727278</v>
      </c>
      <c r="X51" s="110">
        <f t="shared" si="22"/>
        <v>208999.98</v>
      </c>
      <c r="Y51" s="110">
        <f t="shared" si="4"/>
        <v>189999.98181818184</v>
      </c>
      <c r="Z51" s="110"/>
      <c r="AA51" s="104">
        <f t="shared" si="5"/>
        <v>465</v>
      </c>
      <c r="AB51" s="104">
        <v>321</v>
      </c>
      <c r="AC51" s="104">
        <v>144</v>
      </c>
      <c r="AD51" s="104"/>
      <c r="AE51" s="104">
        <f t="shared" si="23"/>
        <v>155</v>
      </c>
      <c r="AF51" s="104">
        <f t="shared" si="24"/>
        <v>155</v>
      </c>
      <c r="AG51" s="103"/>
      <c r="AH51" s="100">
        <v>44652</v>
      </c>
      <c r="AI51" s="100">
        <v>44743</v>
      </c>
      <c r="AJ51" s="100"/>
      <c r="AK51" s="103" t="s">
        <v>1169</v>
      </c>
    </row>
    <row r="52" spans="1:37" ht="75" x14ac:dyDescent="0.2">
      <c r="A52" s="99" t="s">
        <v>874</v>
      </c>
      <c r="B52" s="100">
        <v>44599</v>
      </c>
      <c r="C52" s="98" t="s">
        <v>38</v>
      </c>
      <c r="D52" s="99" t="s">
        <v>1560</v>
      </c>
      <c r="E52" s="102" t="s">
        <v>1559</v>
      </c>
      <c r="F52" s="100">
        <v>44622</v>
      </c>
      <c r="G52" s="99" t="s">
        <v>1187</v>
      </c>
      <c r="H52" s="118" t="s">
        <v>73</v>
      </c>
      <c r="I52" s="119" t="s">
        <v>671</v>
      </c>
      <c r="J52" s="104">
        <v>169174882.80000001</v>
      </c>
      <c r="K52" s="96">
        <f t="shared" si="20"/>
        <v>169174882.80000001</v>
      </c>
      <c r="L52" s="96">
        <f t="shared" si="19"/>
        <v>169174882.80000001</v>
      </c>
      <c r="M52" s="96">
        <f t="shared" si="0"/>
        <v>15379534.800000001</v>
      </c>
      <c r="N52" s="103" t="s">
        <v>35</v>
      </c>
      <c r="O52" s="103" t="s">
        <v>1193</v>
      </c>
      <c r="P52" s="103" t="s">
        <v>499</v>
      </c>
      <c r="Q52" s="106">
        <v>0</v>
      </c>
      <c r="R52" s="98">
        <v>100</v>
      </c>
      <c r="S52" s="98" t="s">
        <v>43</v>
      </c>
      <c r="T52" s="107">
        <v>60</v>
      </c>
      <c r="U52" s="109">
        <f t="shared" si="21"/>
        <v>127.82000000000001</v>
      </c>
      <c r="V52" s="109">
        <f t="shared" si="1"/>
        <v>11.620000000000001</v>
      </c>
      <c r="W52" s="109">
        <f t="shared" si="2"/>
        <v>116.2</v>
      </c>
      <c r="X52" s="110">
        <f t="shared" si="22"/>
        <v>7669.2000000000007</v>
      </c>
      <c r="Y52" s="110">
        <f t="shared" si="4"/>
        <v>6972</v>
      </c>
      <c r="Z52" s="110"/>
      <c r="AA52" s="104">
        <f t="shared" si="5"/>
        <v>1323540</v>
      </c>
      <c r="AB52" s="104">
        <v>323460</v>
      </c>
      <c r="AC52" s="104">
        <v>1000080</v>
      </c>
      <c r="AD52" s="104"/>
      <c r="AE52" s="104">
        <f t="shared" si="23"/>
        <v>22059</v>
      </c>
      <c r="AF52" s="104">
        <f t="shared" si="24"/>
        <v>22059</v>
      </c>
      <c r="AG52" s="103"/>
      <c r="AH52" s="100">
        <v>44652</v>
      </c>
      <c r="AI52" s="100">
        <v>44743</v>
      </c>
      <c r="AJ52" s="100"/>
      <c r="AK52" s="103" t="s">
        <v>1169</v>
      </c>
    </row>
    <row r="53" spans="1:37" ht="75" x14ac:dyDescent="0.25">
      <c r="A53" s="99" t="s">
        <v>873</v>
      </c>
      <c r="B53" s="100">
        <v>44599</v>
      </c>
      <c r="C53" s="98" t="s">
        <v>38</v>
      </c>
      <c r="D53" s="99" t="s">
        <v>1562</v>
      </c>
      <c r="E53" s="102" t="s">
        <v>1561</v>
      </c>
      <c r="F53" s="100">
        <v>44622</v>
      </c>
      <c r="G53" s="99" t="s">
        <v>1188</v>
      </c>
      <c r="H53" s="118" t="s">
        <v>73</v>
      </c>
      <c r="I53" s="103" t="s">
        <v>683</v>
      </c>
      <c r="J53" s="104">
        <v>81586985.480000004</v>
      </c>
      <c r="K53" s="96">
        <f t="shared" si="20"/>
        <v>81586985.480000004</v>
      </c>
      <c r="L53" s="96">
        <f t="shared" si="19"/>
        <v>81586985.480000004</v>
      </c>
      <c r="M53" s="96">
        <f t="shared" si="0"/>
        <v>7416998.6800000006</v>
      </c>
      <c r="N53" s="103" t="s">
        <v>1196</v>
      </c>
      <c r="O53" s="103" t="s">
        <v>488</v>
      </c>
      <c r="P53" s="103" t="s">
        <v>37</v>
      </c>
      <c r="Q53" s="106">
        <v>0</v>
      </c>
      <c r="R53" s="98">
        <v>100</v>
      </c>
      <c r="S53" s="98"/>
      <c r="T53" s="107">
        <v>28</v>
      </c>
      <c r="U53" s="109">
        <f t="shared" si="21"/>
        <v>2910.9100000000003</v>
      </c>
      <c r="V53" s="109">
        <f t="shared" si="1"/>
        <v>264.62818181818182</v>
      </c>
      <c r="W53" s="109">
        <f t="shared" si="2"/>
        <v>2646.2818181818184</v>
      </c>
      <c r="X53" s="110">
        <f t="shared" si="22"/>
        <v>81505.48000000001</v>
      </c>
      <c r="Y53" s="110">
        <f t="shared" si="4"/>
        <v>74095.890909090915</v>
      </c>
      <c r="Z53" s="110"/>
      <c r="AA53" s="104">
        <f t="shared" si="5"/>
        <v>28028</v>
      </c>
      <c r="AB53" s="104">
        <v>28028</v>
      </c>
      <c r="AC53" s="104"/>
      <c r="AD53" s="104"/>
      <c r="AE53" s="104">
        <f t="shared" si="23"/>
        <v>1001</v>
      </c>
      <c r="AF53" s="104">
        <f t="shared" si="24"/>
        <v>1001</v>
      </c>
      <c r="AG53" s="103"/>
      <c r="AH53" s="100">
        <v>44652</v>
      </c>
      <c r="AI53" s="100"/>
      <c r="AJ53" s="100"/>
      <c r="AK53" s="103" t="s">
        <v>1169</v>
      </c>
    </row>
    <row r="54" spans="1:37" ht="75" x14ac:dyDescent="0.25">
      <c r="A54" s="99" t="s">
        <v>872</v>
      </c>
      <c r="B54" s="100">
        <v>44599</v>
      </c>
      <c r="C54" s="98" t="s">
        <v>38</v>
      </c>
      <c r="D54" s="99" t="s">
        <v>1564</v>
      </c>
      <c r="E54" s="102" t="s">
        <v>1563</v>
      </c>
      <c r="F54" s="100">
        <v>44623</v>
      </c>
      <c r="G54" s="99" t="s">
        <v>1205</v>
      </c>
      <c r="H54" s="118" t="s">
        <v>443</v>
      </c>
      <c r="I54" s="103" t="s">
        <v>674</v>
      </c>
      <c r="J54" s="104">
        <v>3142560.48</v>
      </c>
      <c r="K54" s="96">
        <f t="shared" si="20"/>
        <v>3142560.48</v>
      </c>
      <c r="L54" s="96">
        <f t="shared" si="19"/>
        <v>3142560.48</v>
      </c>
      <c r="M54" s="96">
        <f t="shared" si="0"/>
        <v>285687.31636363635</v>
      </c>
      <c r="N54" s="103" t="s">
        <v>1207</v>
      </c>
      <c r="O54" s="103" t="s">
        <v>666</v>
      </c>
      <c r="P54" s="103" t="s">
        <v>22</v>
      </c>
      <c r="Q54" s="106">
        <v>100</v>
      </c>
      <c r="R54" s="98">
        <v>0</v>
      </c>
      <c r="S54" s="98" t="s">
        <v>26</v>
      </c>
      <c r="T54" s="107">
        <v>240</v>
      </c>
      <c r="U54" s="109">
        <f t="shared" si="21"/>
        <v>0.48</v>
      </c>
      <c r="V54" s="109">
        <f t="shared" si="1"/>
        <v>4.3636363636363633E-2</v>
      </c>
      <c r="W54" s="109">
        <f t="shared" si="2"/>
        <v>0.43636363636363634</v>
      </c>
      <c r="X54" s="110">
        <f t="shared" si="22"/>
        <v>115.19999999999999</v>
      </c>
      <c r="Y54" s="110">
        <f t="shared" si="4"/>
        <v>104.72727272727272</v>
      </c>
      <c r="Z54" s="110"/>
      <c r="AA54" s="104">
        <f t="shared" si="5"/>
        <v>6547001</v>
      </c>
      <c r="AB54" s="104">
        <v>2126158</v>
      </c>
      <c r="AC54" s="104">
        <v>4420843</v>
      </c>
      <c r="AD54" s="104"/>
      <c r="AE54" s="104">
        <f t="shared" si="23"/>
        <v>27279.170833333334</v>
      </c>
      <c r="AF54" s="104">
        <f t="shared" si="24"/>
        <v>27280</v>
      </c>
      <c r="AG54" s="103"/>
      <c r="AH54" s="100">
        <v>44652</v>
      </c>
      <c r="AI54" s="100">
        <v>44743</v>
      </c>
      <c r="AJ54" s="100"/>
      <c r="AK54" s="103" t="s">
        <v>67</v>
      </c>
    </row>
    <row r="55" spans="1:37" ht="47.25" x14ac:dyDescent="0.25">
      <c r="A55" s="99" t="s">
        <v>917</v>
      </c>
      <c r="B55" s="100">
        <v>44600</v>
      </c>
      <c r="C55" s="98">
        <v>1688</v>
      </c>
      <c r="D55" s="99" t="s">
        <v>462</v>
      </c>
      <c r="E55" s="103" t="s">
        <v>462</v>
      </c>
      <c r="F55" s="100" t="s">
        <v>462</v>
      </c>
      <c r="G55" s="98" t="s">
        <v>462</v>
      </c>
      <c r="H55" s="103" t="s">
        <v>462</v>
      </c>
      <c r="I55" s="103" t="s">
        <v>633</v>
      </c>
      <c r="J55" s="104">
        <v>0</v>
      </c>
      <c r="K55" s="96">
        <f t="shared" si="20"/>
        <v>0</v>
      </c>
      <c r="L55" s="96">
        <f t="shared" si="19"/>
        <v>0</v>
      </c>
      <c r="M55" s="96">
        <f t="shared" si="0"/>
        <v>0</v>
      </c>
      <c r="N55" s="85" t="s">
        <v>462</v>
      </c>
      <c r="O55" s="85" t="s">
        <v>462</v>
      </c>
      <c r="P55" s="103"/>
      <c r="Q55" s="98"/>
      <c r="R55" s="98"/>
      <c r="S55" s="85" t="s">
        <v>462</v>
      </c>
      <c r="T55" s="85" t="s">
        <v>462</v>
      </c>
      <c r="U55" s="85" t="s">
        <v>462</v>
      </c>
      <c r="V55" s="109" t="e">
        <f t="shared" si="1"/>
        <v>#VALUE!</v>
      </c>
      <c r="W55" s="109" t="e">
        <f t="shared" si="2"/>
        <v>#VALUE!</v>
      </c>
      <c r="X55" s="85" t="s">
        <v>462</v>
      </c>
      <c r="Y55" s="110" t="e">
        <f t="shared" si="4"/>
        <v>#VALUE!</v>
      </c>
      <c r="Z55" s="85"/>
      <c r="AA55" s="104">
        <f t="shared" si="5"/>
        <v>6062870</v>
      </c>
      <c r="AB55" s="104">
        <v>1200000</v>
      </c>
      <c r="AC55" s="104">
        <v>1832800</v>
      </c>
      <c r="AD55" s="104">
        <v>3030070</v>
      </c>
      <c r="AE55" s="104" t="s">
        <v>462</v>
      </c>
      <c r="AF55" s="104" t="s">
        <v>462</v>
      </c>
      <c r="AG55" s="103"/>
      <c r="AH55" s="100">
        <v>44682</v>
      </c>
      <c r="AI55" s="100">
        <v>44743</v>
      </c>
      <c r="AJ55" s="100">
        <v>44880</v>
      </c>
      <c r="AK55" s="103" t="s">
        <v>462</v>
      </c>
    </row>
    <row r="56" spans="1:37" ht="75" x14ac:dyDescent="0.25">
      <c r="A56" s="99" t="s">
        <v>916</v>
      </c>
      <c r="B56" s="100">
        <v>44600</v>
      </c>
      <c r="C56" s="98" t="s">
        <v>38</v>
      </c>
      <c r="D56" s="99" t="s">
        <v>1566</v>
      </c>
      <c r="E56" s="102" t="s">
        <v>1565</v>
      </c>
      <c r="F56" s="100">
        <v>44622</v>
      </c>
      <c r="G56" s="99" t="s">
        <v>1189</v>
      </c>
      <c r="H56" s="103" t="s">
        <v>73</v>
      </c>
      <c r="I56" s="103" t="s">
        <v>680</v>
      </c>
      <c r="J56" s="104">
        <v>157690.29999999999</v>
      </c>
      <c r="K56" s="96">
        <f t="shared" si="20"/>
        <v>157690.29999999999</v>
      </c>
      <c r="L56" s="96">
        <f t="shared" si="19"/>
        <v>157690.29999999999</v>
      </c>
      <c r="M56" s="96">
        <f t="shared" si="0"/>
        <v>14335.481818181817</v>
      </c>
      <c r="N56" s="103" t="s">
        <v>1183</v>
      </c>
      <c r="O56" s="103" t="s">
        <v>488</v>
      </c>
      <c r="P56" s="103" t="s">
        <v>22</v>
      </c>
      <c r="Q56" s="106">
        <v>100</v>
      </c>
      <c r="R56" s="98">
        <v>0</v>
      </c>
      <c r="S56" s="98" t="s">
        <v>43</v>
      </c>
      <c r="T56" s="107">
        <v>30</v>
      </c>
      <c r="U56" s="109">
        <f>J56/AA56</f>
        <v>6.2899999999999991</v>
      </c>
      <c r="V56" s="109">
        <f t="shared" si="1"/>
        <v>0.57181818181818178</v>
      </c>
      <c r="W56" s="109">
        <f t="shared" si="2"/>
        <v>5.7181818181818169</v>
      </c>
      <c r="X56" s="110">
        <f>U56*T56</f>
        <v>188.7</v>
      </c>
      <c r="Y56" s="110">
        <f t="shared" si="4"/>
        <v>171.5454545454545</v>
      </c>
      <c r="Z56" s="110"/>
      <c r="AA56" s="104">
        <f t="shared" si="5"/>
        <v>25070</v>
      </c>
      <c r="AB56" s="104">
        <v>14400</v>
      </c>
      <c r="AC56" s="104">
        <v>10670</v>
      </c>
      <c r="AD56" s="104"/>
      <c r="AE56" s="104">
        <f>AA56/T56</f>
        <v>835.66666666666663</v>
      </c>
      <c r="AF56" s="104">
        <f>_xlfn.CEILING.MATH(AE56)</f>
        <v>836</v>
      </c>
      <c r="AG56" s="103"/>
      <c r="AH56" s="100">
        <v>44652</v>
      </c>
      <c r="AI56" s="100">
        <v>44774</v>
      </c>
      <c r="AJ56" s="100"/>
      <c r="AK56" s="103" t="s">
        <v>1169</v>
      </c>
    </row>
    <row r="57" spans="1:37" ht="75" x14ac:dyDescent="0.25">
      <c r="A57" s="99" t="s">
        <v>915</v>
      </c>
      <c r="B57" s="100">
        <v>44600</v>
      </c>
      <c r="C57" s="98" t="s">
        <v>38</v>
      </c>
      <c r="D57" s="99" t="s">
        <v>1568</v>
      </c>
      <c r="E57" s="102" t="s">
        <v>1567</v>
      </c>
      <c r="F57" s="100">
        <v>44625</v>
      </c>
      <c r="G57" s="98" t="s">
        <v>1261</v>
      </c>
      <c r="H57" s="103" t="s">
        <v>77</v>
      </c>
      <c r="I57" s="103" t="s">
        <v>857</v>
      </c>
      <c r="J57" s="104">
        <v>6620839.2000000002</v>
      </c>
      <c r="K57" s="96">
        <f t="shared" si="20"/>
        <v>6620839.2000000002</v>
      </c>
      <c r="L57" s="96">
        <f t="shared" si="19"/>
        <v>6620839.2000000002</v>
      </c>
      <c r="M57" s="96">
        <f t="shared" si="0"/>
        <v>601894.47272727278</v>
      </c>
      <c r="N57" s="103" t="s">
        <v>1192</v>
      </c>
      <c r="O57" s="103" t="s">
        <v>569</v>
      </c>
      <c r="P57" s="103" t="s">
        <v>563</v>
      </c>
      <c r="Q57" s="106">
        <v>0</v>
      </c>
      <c r="R57" s="98">
        <v>100</v>
      </c>
      <c r="S57" s="98" t="s">
        <v>43</v>
      </c>
      <c r="T57" s="107">
        <v>120</v>
      </c>
      <c r="U57" s="109">
        <f>J57/AA57</f>
        <v>64.38</v>
      </c>
      <c r="V57" s="109">
        <f t="shared" si="1"/>
        <v>5.8527272727272726</v>
      </c>
      <c r="W57" s="109">
        <f t="shared" si="2"/>
        <v>58.527272727272724</v>
      </c>
      <c r="X57" s="110">
        <f>U57*T57</f>
        <v>7725.5999999999995</v>
      </c>
      <c r="Y57" s="110">
        <f t="shared" si="4"/>
        <v>7023.272727272727</v>
      </c>
      <c r="Z57" s="110"/>
      <c r="AA57" s="104">
        <f t="shared" si="5"/>
        <v>102840</v>
      </c>
      <c r="AB57" s="104">
        <v>102840</v>
      </c>
      <c r="AC57" s="104"/>
      <c r="AD57" s="104"/>
      <c r="AE57" s="104">
        <f>AA57/T57</f>
        <v>857</v>
      </c>
      <c r="AF57" s="104">
        <f>_xlfn.CEILING.MATH(AE57)</f>
        <v>857</v>
      </c>
      <c r="AG57" s="103"/>
      <c r="AH57" s="100">
        <v>44713</v>
      </c>
      <c r="AI57" s="100"/>
      <c r="AJ57" s="100"/>
      <c r="AK57" s="103" t="s">
        <v>1169</v>
      </c>
    </row>
    <row r="58" spans="1:37" ht="75" x14ac:dyDescent="0.25">
      <c r="A58" s="99" t="s">
        <v>914</v>
      </c>
      <c r="B58" s="100">
        <v>44600</v>
      </c>
      <c r="C58" s="98" t="s">
        <v>38</v>
      </c>
      <c r="D58" s="99" t="s">
        <v>1570</v>
      </c>
      <c r="E58" s="102" t="s">
        <v>1569</v>
      </c>
      <c r="F58" s="100">
        <v>44622</v>
      </c>
      <c r="G58" s="99" t="s">
        <v>1190</v>
      </c>
      <c r="H58" s="118" t="s">
        <v>73</v>
      </c>
      <c r="I58" s="103" t="s">
        <v>677</v>
      </c>
      <c r="J58" s="104">
        <v>318044.3</v>
      </c>
      <c r="K58" s="96">
        <v>349848.73</v>
      </c>
      <c r="L58" s="96">
        <f t="shared" si="19"/>
        <v>349848.73</v>
      </c>
      <c r="M58" s="96">
        <f t="shared" si="0"/>
        <v>31804.429999999997</v>
      </c>
      <c r="N58" s="103" t="s">
        <v>1183</v>
      </c>
      <c r="O58" s="103" t="s">
        <v>488</v>
      </c>
      <c r="P58" s="103" t="s">
        <v>22</v>
      </c>
      <c r="Q58" s="106">
        <v>100</v>
      </c>
      <c r="R58" s="98">
        <v>0</v>
      </c>
      <c r="S58" s="98" t="s">
        <v>43</v>
      </c>
      <c r="T58" s="107">
        <v>30</v>
      </c>
      <c r="U58" s="109">
        <f>K58/AA58</f>
        <v>3.29</v>
      </c>
      <c r="V58" s="109">
        <f t="shared" si="1"/>
        <v>0.29909090909090907</v>
      </c>
      <c r="W58" s="109">
        <f t="shared" si="2"/>
        <v>2.9909090909090912</v>
      </c>
      <c r="X58" s="110">
        <f>U58*T58</f>
        <v>98.7</v>
      </c>
      <c r="Y58" s="110">
        <f t="shared" si="4"/>
        <v>89.727272727272734</v>
      </c>
      <c r="Z58" s="110"/>
      <c r="AA58" s="104">
        <f t="shared" si="5"/>
        <v>106337</v>
      </c>
      <c r="AB58" s="104">
        <v>55500</v>
      </c>
      <c r="AC58" s="104">
        <v>50837</v>
      </c>
      <c r="AD58" s="104"/>
      <c r="AE58" s="104">
        <f>AA58/T58</f>
        <v>3544.5666666666666</v>
      </c>
      <c r="AF58" s="104">
        <f>_xlfn.CEILING.MATH(AE58)</f>
        <v>3545</v>
      </c>
      <c r="AG58" s="103"/>
      <c r="AH58" s="100">
        <v>44652</v>
      </c>
      <c r="AI58" s="100">
        <v>44774</v>
      </c>
      <c r="AJ58" s="100"/>
      <c r="AK58" s="103" t="s">
        <v>1169</v>
      </c>
    </row>
    <row r="59" spans="1:37" ht="47.25" x14ac:dyDescent="0.25">
      <c r="A59" s="99" t="s">
        <v>918</v>
      </c>
      <c r="B59" s="100">
        <v>44600</v>
      </c>
      <c r="C59" s="98" t="s">
        <v>38</v>
      </c>
      <c r="D59" s="99" t="s">
        <v>462</v>
      </c>
      <c r="E59" s="103" t="s">
        <v>462</v>
      </c>
      <c r="F59" s="100" t="s">
        <v>462</v>
      </c>
      <c r="G59" s="98" t="s">
        <v>462</v>
      </c>
      <c r="H59" s="103" t="s">
        <v>462</v>
      </c>
      <c r="I59" s="103" t="s">
        <v>685</v>
      </c>
      <c r="J59" s="104"/>
      <c r="K59" s="96">
        <f t="shared" ref="K59:K74" si="25">J59</f>
        <v>0</v>
      </c>
      <c r="L59" s="96">
        <f t="shared" si="19"/>
        <v>0</v>
      </c>
      <c r="M59" s="96">
        <f t="shared" si="0"/>
        <v>0</v>
      </c>
      <c r="N59" s="85" t="s">
        <v>462</v>
      </c>
      <c r="O59" s="85" t="s">
        <v>462</v>
      </c>
      <c r="P59" s="103"/>
      <c r="Q59" s="106"/>
      <c r="R59" s="98"/>
      <c r="S59" s="85" t="s">
        <v>462</v>
      </c>
      <c r="T59" s="85" t="s">
        <v>462</v>
      </c>
      <c r="U59" s="85" t="s">
        <v>462</v>
      </c>
      <c r="V59" s="109" t="e">
        <f t="shared" si="1"/>
        <v>#VALUE!</v>
      </c>
      <c r="W59" s="109" t="e">
        <f t="shared" si="2"/>
        <v>#VALUE!</v>
      </c>
      <c r="X59" s="85" t="s">
        <v>462</v>
      </c>
      <c r="Y59" s="110" t="e">
        <f t="shared" si="4"/>
        <v>#VALUE!</v>
      </c>
      <c r="Z59" s="85"/>
      <c r="AA59" s="104">
        <f t="shared" si="5"/>
        <v>0</v>
      </c>
      <c r="AB59" s="104"/>
      <c r="AC59" s="104"/>
      <c r="AD59" s="104"/>
      <c r="AE59" s="104" t="s">
        <v>462</v>
      </c>
      <c r="AF59" s="104" t="s">
        <v>462</v>
      </c>
      <c r="AG59" s="103"/>
      <c r="AH59" s="100"/>
      <c r="AI59" s="100"/>
      <c r="AJ59" s="100"/>
      <c r="AK59" s="103" t="s">
        <v>462</v>
      </c>
    </row>
    <row r="60" spans="1:37" ht="188.25" customHeight="1" x14ac:dyDescent="0.25">
      <c r="A60" s="99" t="s">
        <v>913</v>
      </c>
      <c r="B60" s="100">
        <v>44600</v>
      </c>
      <c r="C60" s="98" t="s">
        <v>38</v>
      </c>
      <c r="D60" s="99" t="s">
        <v>1917</v>
      </c>
      <c r="E60" s="102" t="s">
        <v>1571</v>
      </c>
      <c r="F60" s="100">
        <v>44624</v>
      </c>
      <c r="G60" s="99" t="s">
        <v>1226</v>
      </c>
      <c r="H60" s="103" t="s">
        <v>1228</v>
      </c>
      <c r="I60" s="112" t="s">
        <v>673</v>
      </c>
      <c r="J60" s="104">
        <v>8982664</v>
      </c>
      <c r="K60" s="96">
        <f t="shared" si="25"/>
        <v>8982664</v>
      </c>
      <c r="L60" s="96">
        <f t="shared" si="19"/>
        <v>8982664</v>
      </c>
      <c r="M60" s="96">
        <f t="shared" si="0"/>
        <v>816605.81818181823</v>
      </c>
      <c r="N60" s="103" t="s">
        <v>1229</v>
      </c>
      <c r="O60" s="103" t="s">
        <v>666</v>
      </c>
      <c r="P60" s="103" t="s">
        <v>22</v>
      </c>
      <c r="Q60" s="106">
        <v>100</v>
      </c>
      <c r="R60" s="98">
        <v>0</v>
      </c>
      <c r="S60" s="98" t="s">
        <v>26</v>
      </c>
      <c r="T60" s="114">
        <v>200</v>
      </c>
      <c r="U60" s="109">
        <f t="shared" ref="U60:U65" si="26">J60/AA60</f>
        <v>2.57</v>
      </c>
      <c r="V60" s="109">
        <f t="shared" si="1"/>
        <v>0.23363636363636364</v>
      </c>
      <c r="W60" s="109">
        <f t="shared" si="2"/>
        <v>2.336363636363636</v>
      </c>
      <c r="X60" s="110">
        <f t="shared" ref="X60:X65" si="27">U60*T60</f>
        <v>514</v>
      </c>
      <c r="Y60" s="110">
        <f t="shared" si="4"/>
        <v>467.2727272727272</v>
      </c>
      <c r="Z60" s="110"/>
      <c r="AA60" s="104">
        <f t="shared" si="5"/>
        <v>3495200</v>
      </c>
      <c r="AB60" s="104">
        <v>3000000</v>
      </c>
      <c r="AC60" s="104">
        <v>495200</v>
      </c>
      <c r="AD60" s="104"/>
      <c r="AE60" s="104">
        <f t="shared" ref="AE60:AE65" si="28">AA60/T60</f>
        <v>17476</v>
      </c>
      <c r="AF60" s="104">
        <f t="shared" ref="AF60:AF65" si="29">_xlfn.CEILING.MATH(AE60)</f>
        <v>17476</v>
      </c>
      <c r="AG60" s="103"/>
      <c r="AH60" s="100">
        <v>44652</v>
      </c>
      <c r="AI60" s="100">
        <v>44805</v>
      </c>
      <c r="AJ60" s="100"/>
      <c r="AK60" s="103" t="s">
        <v>67</v>
      </c>
    </row>
    <row r="61" spans="1:37" ht="75" x14ac:dyDescent="0.25">
      <c r="A61" s="99" t="s">
        <v>912</v>
      </c>
      <c r="B61" s="100">
        <v>44600</v>
      </c>
      <c r="C61" s="98" t="s">
        <v>38</v>
      </c>
      <c r="D61" s="99" t="s">
        <v>1573</v>
      </c>
      <c r="E61" s="102" t="s">
        <v>1572</v>
      </c>
      <c r="F61" s="100">
        <v>44625</v>
      </c>
      <c r="G61" s="98" t="s">
        <v>1262</v>
      </c>
      <c r="H61" s="103" t="s">
        <v>77</v>
      </c>
      <c r="I61" s="121" t="s">
        <v>679</v>
      </c>
      <c r="J61" s="104">
        <v>11589512.199999999</v>
      </c>
      <c r="K61" s="96">
        <f t="shared" si="25"/>
        <v>11589512.199999999</v>
      </c>
      <c r="L61" s="96">
        <f t="shared" si="19"/>
        <v>11589512.199999999</v>
      </c>
      <c r="M61" s="96">
        <f t="shared" si="0"/>
        <v>1053592.0181818181</v>
      </c>
      <c r="N61" s="103" t="s">
        <v>1194</v>
      </c>
      <c r="O61" s="103" t="s">
        <v>488</v>
      </c>
      <c r="P61" s="103" t="s">
        <v>22</v>
      </c>
      <c r="Q61" s="106">
        <v>100</v>
      </c>
      <c r="R61" s="98">
        <v>0</v>
      </c>
      <c r="S61" s="98" t="s">
        <v>34</v>
      </c>
      <c r="T61" s="107">
        <v>28</v>
      </c>
      <c r="U61" s="109">
        <f t="shared" si="26"/>
        <v>942.84999999999991</v>
      </c>
      <c r="V61" s="109">
        <f t="shared" si="1"/>
        <v>85.713636363636368</v>
      </c>
      <c r="W61" s="109">
        <f t="shared" si="2"/>
        <v>857.13636363636351</v>
      </c>
      <c r="X61" s="110">
        <f t="shared" si="27"/>
        <v>26399.799999999996</v>
      </c>
      <c r="Y61" s="110">
        <f t="shared" si="4"/>
        <v>23999.818181818177</v>
      </c>
      <c r="Z61" s="110"/>
      <c r="AA61" s="104">
        <f t="shared" si="5"/>
        <v>12292</v>
      </c>
      <c r="AB61" s="104">
        <v>12292</v>
      </c>
      <c r="AC61" s="104"/>
      <c r="AD61" s="104"/>
      <c r="AE61" s="104">
        <f t="shared" si="28"/>
        <v>439</v>
      </c>
      <c r="AF61" s="104">
        <f t="shared" si="29"/>
        <v>439</v>
      </c>
      <c r="AG61" s="103"/>
      <c r="AH61" s="100">
        <v>44652</v>
      </c>
      <c r="AI61" s="100"/>
      <c r="AJ61" s="100"/>
      <c r="AK61" s="103" t="s">
        <v>1169</v>
      </c>
    </row>
    <row r="62" spans="1:37" ht="75" x14ac:dyDescent="0.25">
      <c r="A62" s="99" t="s">
        <v>911</v>
      </c>
      <c r="B62" s="100">
        <v>44600</v>
      </c>
      <c r="C62" s="98" t="s">
        <v>1168</v>
      </c>
      <c r="D62" s="99" t="s">
        <v>1575</v>
      </c>
      <c r="E62" s="102" t="s">
        <v>1574</v>
      </c>
      <c r="F62" s="100">
        <v>44625</v>
      </c>
      <c r="G62" s="98" t="s">
        <v>1263</v>
      </c>
      <c r="H62" s="103" t="s">
        <v>1265</v>
      </c>
      <c r="I62" s="103" t="s">
        <v>628</v>
      </c>
      <c r="J62" s="104">
        <v>3230008.8</v>
      </c>
      <c r="K62" s="96">
        <f t="shared" si="25"/>
        <v>3230008.8</v>
      </c>
      <c r="L62" s="96">
        <f t="shared" si="19"/>
        <v>3230008.8</v>
      </c>
      <c r="M62" s="96">
        <f t="shared" si="0"/>
        <v>293637.16363636364</v>
      </c>
      <c r="N62" s="103" t="s">
        <v>1266</v>
      </c>
      <c r="O62" s="103" t="s">
        <v>1267</v>
      </c>
      <c r="P62" s="103" t="s">
        <v>22</v>
      </c>
      <c r="Q62" s="98">
        <v>100</v>
      </c>
      <c r="R62" s="98">
        <v>0</v>
      </c>
      <c r="S62" s="98" t="s">
        <v>629</v>
      </c>
      <c r="T62" s="107">
        <v>1</v>
      </c>
      <c r="U62" s="109">
        <f t="shared" si="26"/>
        <v>31.84</v>
      </c>
      <c r="V62" s="109">
        <f t="shared" si="1"/>
        <v>2.8945454545454545</v>
      </c>
      <c r="W62" s="109">
        <f t="shared" si="2"/>
        <v>28.945454545454545</v>
      </c>
      <c r="X62" s="110">
        <f t="shared" si="27"/>
        <v>31.84</v>
      </c>
      <c r="Y62" s="110">
        <f t="shared" si="4"/>
        <v>28.945454545454545</v>
      </c>
      <c r="Z62" s="110"/>
      <c r="AA62" s="104">
        <f t="shared" si="5"/>
        <v>101445</v>
      </c>
      <c r="AB62" s="104">
        <v>101445</v>
      </c>
      <c r="AC62" s="104"/>
      <c r="AD62" s="104"/>
      <c r="AE62" s="104">
        <f t="shared" si="28"/>
        <v>101445</v>
      </c>
      <c r="AF62" s="104">
        <f t="shared" si="29"/>
        <v>101445</v>
      </c>
      <c r="AG62" s="103"/>
      <c r="AH62" s="100">
        <v>44743</v>
      </c>
      <c r="AI62" s="100"/>
      <c r="AJ62" s="100"/>
      <c r="AK62" s="103" t="s">
        <v>1169</v>
      </c>
    </row>
    <row r="63" spans="1:37" ht="75" x14ac:dyDescent="0.25">
      <c r="A63" s="99" t="s">
        <v>910</v>
      </c>
      <c r="B63" s="100">
        <v>44600</v>
      </c>
      <c r="C63" s="98" t="s">
        <v>1168</v>
      </c>
      <c r="D63" s="99" t="s">
        <v>1577</v>
      </c>
      <c r="E63" s="102" t="s">
        <v>1576</v>
      </c>
      <c r="F63" s="100">
        <v>44625</v>
      </c>
      <c r="G63" s="98" t="s">
        <v>1264</v>
      </c>
      <c r="H63" s="103" t="s">
        <v>1268</v>
      </c>
      <c r="I63" s="112" t="s">
        <v>627</v>
      </c>
      <c r="J63" s="104">
        <v>17497576.84</v>
      </c>
      <c r="K63" s="96">
        <f t="shared" si="25"/>
        <v>17497576.84</v>
      </c>
      <c r="L63" s="96">
        <f t="shared" si="19"/>
        <v>17497576.84</v>
      </c>
      <c r="M63" s="96">
        <f t="shared" si="0"/>
        <v>1590688.8036363637</v>
      </c>
      <c r="N63" s="103" t="s">
        <v>1269</v>
      </c>
      <c r="O63" s="103" t="s">
        <v>1232</v>
      </c>
      <c r="P63" s="103" t="s">
        <v>22</v>
      </c>
      <c r="Q63" s="98">
        <v>100</v>
      </c>
      <c r="R63" s="98">
        <v>0</v>
      </c>
      <c r="S63" s="98" t="s">
        <v>26</v>
      </c>
      <c r="T63" s="107">
        <v>300</v>
      </c>
      <c r="U63" s="109">
        <f t="shared" si="26"/>
        <v>3.4698000007932071</v>
      </c>
      <c r="V63" s="109">
        <f t="shared" si="1"/>
        <v>0.31543636370847339</v>
      </c>
      <c r="W63" s="109">
        <f t="shared" si="2"/>
        <v>3.1543636370847334</v>
      </c>
      <c r="X63" s="110">
        <f t="shared" si="27"/>
        <v>1040.9400002379621</v>
      </c>
      <c r="Y63" s="110">
        <f t="shared" si="4"/>
        <v>946.30909112542008</v>
      </c>
      <c r="Z63" s="110"/>
      <c r="AA63" s="104">
        <f t="shared" si="5"/>
        <v>5042820</v>
      </c>
      <c r="AB63" s="104">
        <v>5042820</v>
      </c>
      <c r="AC63" s="104"/>
      <c r="AD63" s="104"/>
      <c r="AE63" s="104">
        <f t="shared" si="28"/>
        <v>16809.400000000001</v>
      </c>
      <c r="AF63" s="104">
        <f t="shared" si="29"/>
        <v>16810</v>
      </c>
      <c r="AG63" s="103"/>
      <c r="AH63" s="100">
        <v>44743</v>
      </c>
      <c r="AI63" s="100"/>
      <c r="AJ63" s="100"/>
      <c r="AK63" s="103" t="s">
        <v>67</v>
      </c>
    </row>
    <row r="64" spans="1:37" ht="75" x14ac:dyDescent="0.25">
      <c r="A64" s="99" t="s">
        <v>909</v>
      </c>
      <c r="B64" s="100">
        <v>44600</v>
      </c>
      <c r="C64" s="98" t="s">
        <v>38</v>
      </c>
      <c r="D64" s="99" t="s">
        <v>1579</v>
      </c>
      <c r="E64" s="102" t="s">
        <v>1578</v>
      </c>
      <c r="F64" s="100">
        <v>44624</v>
      </c>
      <c r="G64" s="99" t="s">
        <v>1227</v>
      </c>
      <c r="H64" s="103" t="s">
        <v>120</v>
      </c>
      <c r="I64" s="103" t="s">
        <v>681</v>
      </c>
      <c r="J64" s="104">
        <v>12548932</v>
      </c>
      <c r="K64" s="96">
        <f t="shared" si="25"/>
        <v>12548932</v>
      </c>
      <c r="L64" s="96">
        <f t="shared" si="19"/>
        <v>12548932</v>
      </c>
      <c r="M64" s="96">
        <f t="shared" si="0"/>
        <v>1140812</v>
      </c>
      <c r="N64" s="103" t="s">
        <v>1231</v>
      </c>
      <c r="O64" s="103" t="s">
        <v>1232</v>
      </c>
      <c r="P64" s="103" t="s">
        <v>1230</v>
      </c>
      <c r="Q64" s="106">
        <v>0</v>
      </c>
      <c r="R64" s="98">
        <v>100</v>
      </c>
      <c r="S64" s="98" t="s">
        <v>26</v>
      </c>
      <c r="T64" s="107">
        <v>100</v>
      </c>
      <c r="U64" s="109">
        <f t="shared" si="26"/>
        <v>18.579999999999998</v>
      </c>
      <c r="V64" s="109">
        <f t="shared" si="1"/>
        <v>1.689090909090909</v>
      </c>
      <c r="W64" s="109">
        <f t="shared" si="2"/>
        <v>16.890909090909091</v>
      </c>
      <c r="X64" s="110">
        <f t="shared" si="27"/>
        <v>1857.9999999999998</v>
      </c>
      <c r="Y64" s="110">
        <f t="shared" si="4"/>
        <v>1689.090909090909</v>
      </c>
      <c r="Z64" s="110"/>
      <c r="AA64" s="104">
        <f t="shared" si="5"/>
        <v>675400</v>
      </c>
      <c r="AB64" s="104">
        <v>388000</v>
      </c>
      <c r="AC64" s="104">
        <v>287400</v>
      </c>
      <c r="AD64" s="104"/>
      <c r="AE64" s="104">
        <f t="shared" si="28"/>
        <v>6754</v>
      </c>
      <c r="AF64" s="104">
        <f t="shared" si="29"/>
        <v>6754</v>
      </c>
      <c r="AG64" s="103"/>
      <c r="AH64" s="100">
        <v>44713</v>
      </c>
      <c r="AI64" s="100">
        <v>44774</v>
      </c>
      <c r="AJ64" s="100"/>
      <c r="AK64" s="103" t="s">
        <v>3614</v>
      </c>
    </row>
    <row r="65" spans="1:37" ht="75" x14ac:dyDescent="0.25">
      <c r="A65" s="99" t="s">
        <v>907</v>
      </c>
      <c r="B65" s="100">
        <v>44600</v>
      </c>
      <c r="C65" s="98" t="s">
        <v>38</v>
      </c>
      <c r="D65" s="99" t="s">
        <v>1581</v>
      </c>
      <c r="E65" s="102" t="s">
        <v>1580</v>
      </c>
      <c r="F65" s="100">
        <v>44622</v>
      </c>
      <c r="G65" s="99" t="s">
        <v>1197</v>
      </c>
      <c r="H65" s="103" t="s">
        <v>73</v>
      </c>
      <c r="I65" s="103" t="s">
        <v>881</v>
      </c>
      <c r="J65" s="104">
        <v>3251082</v>
      </c>
      <c r="K65" s="96">
        <f t="shared" si="25"/>
        <v>3251082</v>
      </c>
      <c r="L65" s="96">
        <f t="shared" si="19"/>
        <v>3251082</v>
      </c>
      <c r="M65" s="96">
        <f t="shared" si="0"/>
        <v>295552.90909090912</v>
      </c>
      <c r="N65" s="103" t="s">
        <v>1199</v>
      </c>
      <c r="O65" s="103" t="s">
        <v>511</v>
      </c>
      <c r="P65" s="103" t="s">
        <v>22</v>
      </c>
      <c r="Q65" s="106">
        <v>100</v>
      </c>
      <c r="R65" s="98">
        <v>0</v>
      </c>
      <c r="S65" s="98" t="s">
        <v>43</v>
      </c>
      <c r="T65" s="107">
        <v>60</v>
      </c>
      <c r="U65" s="109">
        <f t="shared" si="26"/>
        <v>13.24</v>
      </c>
      <c r="V65" s="109">
        <f t="shared" si="1"/>
        <v>1.2036363636363636</v>
      </c>
      <c r="W65" s="109">
        <f t="shared" si="2"/>
        <v>12.036363636363637</v>
      </c>
      <c r="X65" s="110">
        <f t="shared" si="27"/>
        <v>794.4</v>
      </c>
      <c r="Y65" s="110">
        <f t="shared" si="4"/>
        <v>722.18181818181824</v>
      </c>
      <c r="Z65" s="110"/>
      <c r="AA65" s="104">
        <f t="shared" si="5"/>
        <v>245550</v>
      </c>
      <c r="AB65" s="104">
        <v>129360</v>
      </c>
      <c r="AC65" s="104">
        <v>116190</v>
      </c>
      <c r="AD65" s="104"/>
      <c r="AE65" s="104">
        <f t="shared" si="28"/>
        <v>4092.5</v>
      </c>
      <c r="AF65" s="104">
        <f t="shared" si="29"/>
        <v>4093</v>
      </c>
      <c r="AG65" s="103"/>
      <c r="AH65" s="100">
        <v>44652</v>
      </c>
      <c r="AI65" s="100">
        <v>44743</v>
      </c>
      <c r="AJ65" s="100"/>
      <c r="AK65" s="103" t="s">
        <v>1169</v>
      </c>
    </row>
    <row r="66" spans="1:37" ht="94.5" x14ac:dyDescent="0.25">
      <c r="A66" s="99" t="s">
        <v>906</v>
      </c>
      <c r="B66" s="100">
        <v>44600</v>
      </c>
      <c r="C66" s="98" t="s">
        <v>1168</v>
      </c>
      <c r="D66" s="99" t="s">
        <v>462</v>
      </c>
      <c r="E66" s="103" t="s">
        <v>462</v>
      </c>
      <c r="F66" s="100" t="s">
        <v>462</v>
      </c>
      <c r="G66" s="98" t="s">
        <v>462</v>
      </c>
      <c r="H66" s="103" t="s">
        <v>462</v>
      </c>
      <c r="I66" s="103" t="s">
        <v>669</v>
      </c>
      <c r="J66" s="104"/>
      <c r="K66" s="96">
        <f t="shared" si="25"/>
        <v>0</v>
      </c>
      <c r="L66" s="96">
        <f t="shared" si="19"/>
        <v>0</v>
      </c>
      <c r="M66" s="96">
        <f t="shared" si="0"/>
        <v>0</v>
      </c>
      <c r="N66" s="85" t="s">
        <v>462</v>
      </c>
      <c r="O66" s="85" t="s">
        <v>462</v>
      </c>
      <c r="P66" s="103"/>
      <c r="Q66" s="98"/>
      <c r="R66" s="98"/>
      <c r="S66" s="85" t="s">
        <v>462</v>
      </c>
      <c r="T66" s="85" t="s">
        <v>462</v>
      </c>
      <c r="U66" s="85" t="s">
        <v>462</v>
      </c>
      <c r="V66" s="109" t="e">
        <f t="shared" si="1"/>
        <v>#VALUE!</v>
      </c>
      <c r="W66" s="109" t="e">
        <f t="shared" si="2"/>
        <v>#VALUE!</v>
      </c>
      <c r="X66" s="85" t="s">
        <v>462</v>
      </c>
      <c r="Y66" s="110" t="e">
        <f t="shared" si="4"/>
        <v>#VALUE!</v>
      </c>
      <c r="Z66" s="85"/>
      <c r="AA66" s="104">
        <f t="shared" si="5"/>
        <v>0</v>
      </c>
      <c r="AB66" s="104"/>
      <c r="AC66" s="104"/>
      <c r="AD66" s="104"/>
      <c r="AE66" s="104" t="s">
        <v>462</v>
      </c>
      <c r="AF66" s="104" t="s">
        <v>462</v>
      </c>
      <c r="AG66" s="103"/>
      <c r="AH66" s="100"/>
      <c r="AI66" s="100"/>
      <c r="AJ66" s="100"/>
      <c r="AK66" s="103" t="s">
        <v>462</v>
      </c>
    </row>
    <row r="67" spans="1:37" ht="126" x14ac:dyDescent="0.25">
      <c r="A67" s="99" t="s">
        <v>908</v>
      </c>
      <c r="B67" s="100">
        <v>44600</v>
      </c>
      <c r="C67" s="98" t="s">
        <v>38</v>
      </c>
      <c r="D67" s="99" t="s">
        <v>1583</v>
      </c>
      <c r="E67" s="102" t="s">
        <v>1582</v>
      </c>
      <c r="F67" s="100">
        <v>44631</v>
      </c>
      <c r="G67" s="98" t="s">
        <v>1389</v>
      </c>
      <c r="H67" s="103" t="s">
        <v>443</v>
      </c>
      <c r="I67" s="103" t="s">
        <v>697</v>
      </c>
      <c r="J67" s="104">
        <v>522482798.13</v>
      </c>
      <c r="K67" s="96">
        <f t="shared" si="25"/>
        <v>522482798.13</v>
      </c>
      <c r="L67" s="96">
        <f t="shared" si="19"/>
        <v>522482798.13</v>
      </c>
      <c r="M67" s="96">
        <f t="shared" ref="M67:M130" si="30">(K67*10)/110</f>
        <v>47498436.193636365</v>
      </c>
      <c r="N67" s="103" t="s">
        <v>1390</v>
      </c>
      <c r="O67" s="103" t="s">
        <v>1391</v>
      </c>
      <c r="P67" s="103" t="s">
        <v>22</v>
      </c>
      <c r="Q67" s="106">
        <v>100</v>
      </c>
      <c r="R67" s="98">
        <v>0</v>
      </c>
      <c r="S67" s="98" t="s">
        <v>43</v>
      </c>
      <c r="T67" s="107">
        <v>30</v>
      </c>
      <c r="U67" s="109">
        <f>J67/AA67</f>
        <v>14.51</v>
      </c>
      <c r="V67" s="109">
        <f t="shared" ref="V67:V130" si="31">(U67*10)/110</f>
        <v>1.3190909090909091</v>
      </c>
      <c r="W67" s="109">
        <f t="shared" ref="W67:W130" si="32">U67-V67</f>
        <v>13.190909090909091</v>
      </c>
      <c r="X67" s="110">
        <f>U67*T67</f>
        <v>435.3</v>
      </c>
      <c r="Y67" s="110">
        <f t="shared" ref="Y67:Y130" si="33">W67*T67</f>
        <v>395.72727272727275</v>
      </c>
      <c r="Z67" s="110"/>
      <c r="AA67" s="104">
        <f t="shared" ref="AA67:AA74" si="34">AB67+AC67+AD67</f>
        <v>36008463</v>
      </c>
      <c r="AB67" s="104">
        <v>10281963</v>
      </c>
      <c r="AC67" s="104">
        <v>25726500</v>
      </c>
      <c r="AD67" s="104"/>
      <c r="AE67" s="104">
        <f>AA67/T67</f>
        <v>1200282.1000000001</v>
      </c>
      <c r="AF67" s="104">
        <f>_xlfn.CEILING.MATH(AE67)</f>
        <v>1200283</v>
      </c>
      <c r="AG67" s="103"/>
      <c r="AH67" s="100">
        <v>44652</v>
      </c>
      <c r="AI67" s="100">
        <v>44774</v>
      </c>
      <c r="AJ67" s="100"/>
      <c r="AK67" s="103" t="s">
        <v>67</v>
      </c>
    </row>
    <row r="68" spans="1:37" ht="75" x14ac:dyDescent="0.25">
      <c r="A68" s="99" t="s">
        <v>900</v>
      </c>
      <c r="B68" s="100">
        <v>44600</v>
      </c>
      <c r="C68" s="98" t="s">
        <v>38</v>
      </c>
      <c r="D68" s="99" t="s">
        <v>1585</v>
      </c>
      <c r="E68" s="102" t="s">
        <v>1584</v>
      </c>
      <c r="F68" s="100">
        <v>44630</v>
      </c>
      <c r="G68" s="98" t="s">
        <v>1350</v>
      </c>
      <c r="H68" s="103" t="s">
        <v>77</v>
      </c>
      <c r="I68" s="103" t="s">
        <v>818</v>
      </c>
      <c r="J68" s="104">
        <v>484014139.19999999</v>
      </c>
      <c r="K68" s="96">
        <f t="shared" si="25"/>
        <v>484014139.19999999</v>
      </c>
      <c r="L68" s="96">
        <f t="shared" si="19"/>
        <v>484014139.19999999</v>
      </c>
      <c r="M68" s="96">
        <f t="shared" si="30"/>
        <v>44001285.381818183</v>
      </c>
      <c r="N68" s="103" t="s">
        <v>1352</v>
      </c>
      <c r="O68" s="103" t="s">
        <v>1353</v>
      </c>
      <c r="P68" s="103" t="s">
        <v>22</v>
      </c>
      <c r="Q68" s="106">
        <v>100</v>
      </c>
      <c r="R68" s="98">
        <v>0</v>
      </c>
      <c r="S68" s="98" t="s">
        <v>43</v>
      </c>
      <c r="T68" s="107">
        <v>30</v>
      </c>
      <c r="U68" s="109">
        <f>J68/AA68</f>
        <v>218.16</v>
      </c>
      <c r="V68" s="109">
        <f t="shared" si="31"/>
        <v>19.832727272727272</v>
      </c>
      <c r="W68" s="109">
        <f t="shared" si="32"/>
        <v>198.32727272727271</v>
      </c>
      <c r="X68" s="110">
        <f>U68*T68</f>
        <v>6544.8</v>
      </c>
      <c r="Y68" s="110">
        <f t="shared" si="33"/>
        <v>5949.8181818181811</v>
      </c>
      <c r="Z68" s="110"/>
      <c r="AA68" s="104">
        <f t="shared" si="34"/>
        <v>2218620</v>
      </c>
      <c r="AB68" s="104">
        <v>1561200</v>
      </c>
      <c r="AC68" s="104">
        <v>657420</v>
      </c>
      <c r="AD68" s="104"/>
      <c r="AE68" s="104">
        <f>AA68/T68</f>
        <v>73954</v>
      </c>
      <c r="AF68" s="104">
        <f>_xlfn.CEILING.MATH(AE68)</f>
        <v>73954</v>
      </c>
      <c r="AG68" s="103"/>
      <c r="AH68" s="100">
        <v>44757</v>
      </c>
      <c r="AI68" s="100">
        <v>44866</v>
      </c>
      <c r="AJ68" s="100"/>
      <c r="AK68" s="103" t="s">
        <v>67</v>
      </c>
    </row>
    <row r="69" spans="1:37" ht="75" x14ac:dyDescent="0.25">
      <c r="A69" s="99" t="s">
        <v>903</v>
      </c>
      <c r="B69" s="100">
        <v>44600</v>
      </c>
      <c r="C69" s="98" t="s">
        <v>38</v>
      </c>
      <c r="D69" s="99" t="s">
        <v>462</v>
      </c>
      <c r="E69" s="102" t="s">
        <v>1586</v>
      </c>
      <c r="F69" s="100" t="s">
        <v>462</v>
      </c>
      <c r="G69" s="98" t="s">
        <v>462</v>
      </c>
      <c r="H69" s="103" t="s">
        <v>462</v>
      </c>
      <c r="I69" s="103" t="s">
        <v>818</v>
      </c>
      <c r="J69" s="104"/>
      <c r="K69" s="96">
        <f t="shared" si="25"/>
        <v>0</v>
      </c>
      <c r="L69" s="96">
        <f t="shared" si="19"/>
        <v>0</v>
      </c>
      <c r="M69" s="96">
        <f t="shared" si="30"/>
        <v>0</v>
      </c>
      <c r="N69" s="85" t="s">
        <v>462</v>
      </c>
      <c r="O69" s="85" t="s">
        <v>462</v>
      </c>
      <c r="P69" s="103"/>
      <c r="Q69" s="106"/>
      <c r="R69" s="98"/>
      <c r="S69" s="85" t="s">
        <v>462</v>
      </c>
      <c r="T69" s="85" t="s">
        <v>462</v>
      </c>
      <c r="U69" s="85" t="s">
        <v>462</v>
      </c>
      <c r="V69" s="109" t="e">
        <f t="shared" si="31"/>
        <v>#VALUE!</v>
      </c>
      <c r="W69" s="109" t="e">
        <f t="shared" si="32"/>
        <v>#VALUE!</v>
      </c>
      <c r="X69" s="85" t="s">
        <v>462</v>
      </c>
      <c r="Y69" s="110" t="e">
        <f t="shared" si="33"/>
        <v>#VALUE!</v>
      </c>
      <c r="Z69" s="85"/>
      <c r="AA69" s="104">
        <f t="shared" si="34"/>
        <v>0</v>
      </c>
      <c r="AB69" s="104"/>
      <c r="AC69" s="104"/>
      <c r="AD69" s="104"/>
      <c r="AE69" s="104" t="s">
        <v>462</v>
      </c>
      <c r="AF69" s="104" t="s">
        <v>462</v>
      </c>
      <c r="AG69" s="103"/>
      <c r="AH69" s="100"/>
      <c r="AI69" s="100"/>
      <c r="AJ69" s="100"/>
      <c r="AK69" s="103" t="s">
        <v>462</v>
      </c>
    </row>
    <row r="70" spans="1:37" ht="75" x14ac:dyDescent="0.25">
      <c r="A70" s="99" t="s">
        <v>901</v>
      </c>
      <c r="B70" s="100">
        <v>44600</v>
      </c>
      <c r="C70" s="98" t="s">
        <v>38</v>
      </c>
      <c r="D70" s="99" t="s">
        <v>1588</v>
      </c>
      <c r="E70" s="102" t="s">
        <v>1587</v>
      </c>
      <c r="F70" s="100">
        <v>44630</v>
      </c>
      <c r="G70" s="98" t="s">
        <v>1351</v>
      </c>
      <c r="H70" s="103" t="s">
        <v>77</v>
      </c>
      <c r="I70" s="103" t="s">
        <v>818</v>
      </c>
      <c r="J70" s="104">
        <v>486023392.80000001</v>
      </c>
      <c r="K70" s="96">
        <f t="shared" si="25"/>
        <v>486023392.80000001</v>
      </c>
      <c r="L70" s="96">
        <f t="shared" si="19"/>
        <v>486023392.80000001</v>
      </c>
      <c r="M70" s="96">
        <f t="shared" si="30"/>
        <v>44183944.799999997</v>
      </c>
      <c r="N70" s="103" t="s">
        <v>1352</v>
      </c>
      <c r="O70" s="103" t="s">
        <v>1353</v>
      </c>
      <c r="P70" s="103" t="s">
        <v>22</v>
      </c>
      <c r="Q70" s="106">
        <v>100</v>
      </c>
      <c r="R70" s="98">
        <v>0</v>
      </c>
      <c r="S70" s="98" t="s">
        <v>43</v>
      </c>
      <c r="T70" s="107">
        <v>30</v>
      </c>
      <c r="U70" s="109">
        <f>J70/AA70</f>
        <v>218.16</v>
      </c>
      <c r="V70" s="109">
        <f t="shared" si="31"/>
        <v>19.832727272727272</v>
      </c>
      <c r="W70" s="109">
        <f t="shared" si="32"/>
        <v>198.32727272727271</v>
      </c>
      <c r="X70" s="110">
        <f>U70*T70</f>
        <v>6544.8</v>
      </c>
      <c r="Y70" s="110">
        <f t="shared" si="33"/>
        <v>5949.8181818181811</v>
      </c>
      <c r="Z70" s="110"/>
      <c r="AA70" s="104">
        <f t="shared" si="34"/>
        <v>2227830</v>
      </c>
      <c r="AB70" s="104">
        <v>1567650</v>
      </c>
      <c r="AC70" s="104">
        <v>660180</v>
      </c>
      <c r="AD70" s="104"/>
      <c r="AE70" s="104">
        <f>AA70/T70</f>
        <v>74261</v>
      </c>
      <c r="AF70" s="104">
        <f>_xlfn.CEILING.MATH(AE70)</f>
        <v>74261</v>
      </c>
      <c r="AG70" s="103"/>
      <c r="AH70" s="100">
        <v>44757</v>
      </c>
      <c r="AI70" s="100">
        <v>44866</v>
      </c>
      <c r="AJ70" s="100"/>
      <c r="AK70" s="103" t="s">
        <v>67</v>
      </c>
    </row>
    <row r="71" spans="1:37" ht="75" x14ac:dyDescent="0.25">
      <c r="A71" s="99" t="s">
        <v>905</v>
      </c>
      <c r="B71" s="100">
        <v>44600</v>
      </c>
      <c r="C71" s="98" t="s">
        <v>38</v>
      </c>
      <c r="D71" s="99" t="s">
        <v>1590</v>
      </c>
      <c r="E71" s="102" t="s">
        <v>1589</v>
      </c>
      <c r="F71" s="100">
        <v>44630</v>
      </c>
      <c r="G71" s="98" t="s">
        <v>1417</v>
      </c>
      <c r="H71" s="103" t="s">
        <v>77</v>
      </c>
      <c r="I71" s="103" t="s">
        <v>818</v>
      </c>
      <c r="J71" s="104">
        <v>484845328.80000001</v>
      </c>
      <c r="K71" s="96">
        <f t="shared" si="25"/>
        <v>484845328.80000001</v>
      </c>
      <c r="L71" s="96">
        <f t="shared" si="19"/>
        <v>484845328.80000001</v>
      </c>
      <c r="M71" s="96">
        <f t="shared" si="30"/>
        <v>44076848.07272727</v>
      </c>
      <c r="N71" s="103" t="s">
        <v>1352</v>
      </c>
      <c r="O71" s="103" t="s">
        <v>1353</v>
      </c>
      <c r="P71" s="103" t="s">
        <v>22</v>
      </c>
      <c r="Q71" s="106">
        <v>100</v>
      </c>
      <c r="R71" s="98">
        <v>0</v>
      </c>
      <c r="S71" s="98" t="s">
        <v>43</v>
      </c>
      <c r="T71" s="107">
        <v>30</v>
      </c>
      <c r="U71" s="109">
        <f>J71/AA71</f>
        <v>218.16</v>
      </c>
      <c r="V71" s="109">
        <f t="shared" si="31"/>
        <v>19.832727272727272</v>
      </c>
      <c r="W71" s="109">
        <f t="shared" si="32"/>
        <v>198.32727272727271</v>
      </c>
      <c r="X71" s="110">
        <f>U71*T71</f>
        <v>6544.8</v>
      </c>
      <c r="Y71" s="110">
        <f t="shared" si="33"/>
        <v>5949.8181818181811</v>
      </c>
      <c r="Z71" s="110"/>
      <c r="AA71" s="104">
        <f t="shared" si="34"/>
        <v>2222430</v>
      </c>
      <c r="AB71" s="104">
        <v>1563930</v>
      </c>
      <c r="AC71" s="104">
        <v>658500</v>
      </c>
      <c r="AD71" s="104"/>
      <c r="AE71" s="104">
        <f>AA71/T71</f>
        <v>74081</v>
      </c>
      <c r="AF71" s="104">
        <f>_xlfn.CEILING.MATH(AE71)</f>
        <v>74081</v>
      </c>
      <c r="AG71" s="103"/>
      <c r="AH71" s="100">
        <v>44757</v>
      </c>
      <c r="AI71" s="100">
        <v>44866</v>
      </c>
      <c r="AJ71" s="100"/>
      <c r="AK71" s="103" t="s">
        <v>3471</v>
      </c>
    </row>
    <row r="72" spans="1:37" ht="75" x14ac:dyDescent="0.25">
      <c r="A72" s="99" t="s">
        <v>902</v>
      </c>
      <c r="B72" s="100">
        <v>44600</v>
      </c>
      <c r="C72" s="98" t="s">
        <v>38</v>
      </c>
      <c r="D72" s="99" t="s">
        <v>1610</v>
      </c>
      <c r="E72" s="102" t="s">
        <v>1609</v>
      </c>
      <c r="F72" s="100">
        <v>44630</v>
      </c>
      <c r="G72" s="98" t="s">
        <v>1418</v>
      </c>
      <c r="H72" s="103" t="s">
        <v>77</v>
      </c>
      <c r="I72" s="103" t="s">
        <v>819</v>
      </c>
      <c r="J72" s="104">
        <v>495762055.19999999</v>
      </c>
      <c r="K72" s="96">
        <f t="shared" si="25"/>
        <v>495762055.19999999</v>
      </c>
      <c r="L72" s="96">
        <f t="shared" si="19"/>
        <v>495762055.19999999</v>
      </c>
      <c r="M72" s="96">
        <f t="shared" si="30"/>
        <v>45069277.745454542</v>
      </c>
      <c r="N72" s="103" t="s">
        <v>1352</v>
      </c>
      <c r="O72" s="103" t="s">
        <v>1353</v>
      </c>
      <c r="P72" s="103" t="s">
        <v>22</v>
      </c>
      <c r="Q72" s="106">
        <v>100</v>
      </c>
      <c r="R72" s="98">
        <v>0</v>
      </c>
      <c r="S72" s="98" t="s">
        <v>43</v>
      </c>
      <c r="T72" s="107">
        <v>30</v>
      </c>
      <c r="U72" s="109">
        <f>J72/AA72</f>
        <v>218.16</v>
      </c>
      <c r="V72" s="109">
        <f t="shared" si="31"/>
        <v>19.832727272727272</v>
      </c>
      <c r="W72" s="109">
        <f t="shared" si="32"/>
        <v>198.32727272727271</v>
      </c>
      <c r="X72" s="110">
        <f>U72*T72</f>
        <v>6544.8</v>
      </c>
      <c r="Y72" s="110">
        <f t="shared" si="33"/>
        <v>5949.8181818181811</v>
      </c>
      <c r="Z72" s="110"/>
      <c r="AA72" s="104">
        <f t="shared" si="34"/>
        <v>2272470</v>
      </c>
      <c r="AB72" s="104">
        <v>1599180</v>
      </c>
      <c r="AC72" s="104">
        <v>673290</v>
      </c>
      <c r="AD72" s="104"/>
      <c r="AE72" s="104">
        <f>AA72/T72</f>
        <v>75749</v>
      </c>
      <c r="AF72" s="104">
        <f>_xlfn.CEILING.MATH(AE72)</f>
        <v>75749</v>
      </c>
      <c r="AG72" s="103"/>
      <c r="AH72" s="100">
        <v>44757</v>
      </c>
      <c r="AI72" s="100">
        <v>44866</v>
      </c>
      <c r="AJ72" s="100"/>
      <c r="AK72" s="103" t="s">
        <v>1169</v>
      </c>
    </row>
    <row r="73" spans="1:37" ht="75" x14ac:dyDescent="0.25">
      <c r="A73" s="99" t="s">
        <v>904</v>
      </c>
      <c r="B73" s="100">
        <v>44600</v>
      </c>
      <c r="C73" s="98" t="s">
        <v>38</v>
      </c>
      <c r="D73" s="99" t="s">
        <v>1612</v>
      </c>
      <c r="E73" s="102" t="s">
        <v>1611</v>
      </c>
      <c r="F73" s="100">
        <v>44630</v>
      </c>
      <c r="G73" s="98" t="s">
        <v>1419</v>
      </c>
      <c r="H73" s="103" t="s">
        <v>77</v>
      </c>
      <c r="I73" s="103" t="s">
        <v>818</v>
      </c>
      <c r="J73" s="104">
        <v>427833576</v>
      </c>
      <c r="K73" s="96">
        <f t="shared" si="25"/>
        <v>427833576</v>
      </c>
      <c r="L73" s="96">
        <f t="shared" si="19"/>
        <v>427833576</v>
      </c>
      <c r="M73" s="96">
        <f t="shared" si="30"/>
        <v>38893961.454545453</v>
      </c>
      <c r="N73" s="103" t="s">
        <v>1352</v>
      </c>
      <c r="O73" s="103" t="s">
        <v>1353</v>
      </c>
      <c r="P73" s="103" t="s">
        <v>22</v>
      </c>
      <c r="Q73" s="106">
        <v>100</v>
      </c>
      <c r="R73" s="98">
        <v>0</v>
      </c>
      <c r="S73" s="98" t="s">
        <v>43</v>
      </c>
      <c r="T73" s="107">
        <v>30</v>
      </c>
      <c r="U73" s="109">
        <f>J73/AA73</f>
        <v>218.16</v>
      </c>
      <c r="V73" s="109">
        <f t="shared" si="31"/>
        <v>19.832727272727272</v>
      </c>
      <c r="W73" s="109">
        <f t="shared" si="32"/>
        <v>198.32727272727271</v>
      </c>
      <c r="X73" s="110">
        <f>U73*T73</f>
        <v>6544.8</v>
      </c>
      <c r="Y73" s="110">
        <f t="shared" si="33"/>
        <v>5949.8181818181811</v>
      </c>
      <c r="Z73" s="110"/>
      <c r="AA73" s="104">
        <f t="shared" si="34"/>
        <v>1961100</v>
      </c>
      <c r="AB73" s="104">
        <v>1380000</v>
      </c>
      <c r="AC73" s="104">
        <v>581100</v>
      </c>
      <c r="AD73" s="104"/>
      <c r="AE73" s="104">
        <f>AA73/T73</f>
        <v>65370</v>
      </c>
      <c r="AF73" s="104">
        <f>_xlfn.CEILING.MATH(AE73)</f>
        <v>65370</v>
      </c>
      <c r="AG73" s="103"/>
      <c r="AH73" s="100">
        <v>44757</v>
      </c>
      <c r="AI73" s="100">
        <v>44866</v>
      </c>
      <c r="AJ73" s="100"/>
      <c r="AK73" s="103" t="s">
        <v>67</v>
      </c>
    </row>
    <row r="74" spans="1:37" ht="157.5" x14ac:dyDescent="0.25">
      <c r="A74" s="99" t="s">
        <v>957</v>
      </c>
      <c r="B74" s="100">
        <v>44601</v>
      </c>
      <c r="C74" s="98">
        <v>1688</v>
      </c>
      <c r="D74" s="99" t="s">
        <v>1614</v>
      </c>
      <c r="E74" s="102" t="s">
        <v>1613</v>
      </c>
      <c r="F74" s="100">
        <v>44624</v>
      </c>
      <c r="G74" s="99" t="s">
        <v>1233</v>
      </c>
      <c r="H74" s="103" t="s">
        <v>940</v>
      </c>
      <c r="I74" s="103" t="s">
        <v>831</v>
      </c>
      <c r="J74" s="104">
        <v>147871994.59999999</v>
      </c>
      <c r="K74" s="96">
        <f t="shared" si="25"/>
        <v>147871994.59999999</v>
      </c>
      <c r="L74" s="96">
        <f t="shared" si="19"/>
        <v>147871994.59999999</v>
      </c>
      <c r="M74" s="96">
        <f t="shared" si="30"/>
        <v>13442908.6</v>
      </c>
      <c r="N74" s="103" t="s">
        <v>1235</v>
      </c>
      <c r="O74" s="103" t="s">
        <v>1237</v>
      </c>
      <c r="P74" s="103" t="s">
        <v>22</v>
      </c>
      <c r="Q74" s="106">
        <v>100</v>
      </c>
      <c r="R74" s="98">
        <v>0</v>
      </c>
      <c r="S74" s="98" t="s">
        <v>1236</v>
      </c>
      <c r="T74" s="107">
        <v>10</v>
      </c>
      <c r="U74" s="109">
        <f>J74/AA74</f>
        <v>86.899999999999991</v>
      </c>
      <c r="V74" s="109">
        <f t="shared" si="31"/>
        <v>7.8999999999999986</v>
      </c>
      <c r="W74" s="109">
        <f t="shared" si="32"/>
        <v>79</v>
      </c>
      <c r="X74" s="110">
        <f>U74*T74</f>
        <v>868.99999999999989</v>
      </c>
      <c r="Y74" s="110">
        <f t="shared" si="33"/>
        <v>790</v>
      </c>
      <c r="Z74" s="110"/>
      <c r="AA74" s="104">
        <f t="shared" si="34"/>
        <v>1701634</v>
      </c>
      <c r="AB74" s="104">
        <v>1130000</v>
      </c>
      <c r="AC74" s="104">
        <v>571634</v>
      </c>
      <c r="AD74" s="104"/>
      <c r="AE74" s="104">
        <f>AA74/T74</f>
        <v>170163.4</v>
      </c>
      <c r="AF74" s="104">
        <f>_xlfn.CEILING.MATH(AE74)</f>
        <v>170164</v>
      </c>
      <c r="AG74" s="103"/>
      <c r="AH74" s="100">
        <v>44652</v>
      </c>
      <c r="AI74" s="100">
        <v>44743</v>
      </c>
      <c r="AJ74" s="100"/>
      <c r="AK74" s="103" t="s">
        <v>1169</v>
      </c>
    </row>
    <row r="75" spans="1:37" ht="63" x14ac:dyDescent="0.25">
      <c r="A75" s="99" t="s">
        <v>956</v>
      </c>
      <c r="B75" s="100">
        <v>44601</v>
      </c>
      <c r="C75" s="98">
        <v>1688</v>
      </c>
      <c r="D75" s="99" t="s">
        <v>462</v>
      </c>
      <c r="E75" s="103" t="s">
        <v>462</v>
      </c>
      <c r="F75" s="100" t="s">
        <v>462</v>
      </c>
      <c r="G75" s="98" t="s">
        <v>462</v>
      </c>
      <c r="H75" s="103" t="s">
        <v>462</v>
      </c>
      <c r="I75" s="103" t="s">
        <v>829</v>
      </c>
      <c r="J75" s="105" t="s">
        <v>462</v>
      </c>
      <c r="K75" s="105" t="s">
        <v>462</v>
      </c>
      <c r="L75" s="105" t="s">
        <v>462</v>
      </c>
      <c r="M75" s="96" t="e">
        <f t="shared" si="30"/>
        <v>#VALUE!</v>
      </c>
      <c r="N75" s="105" t="s">
        <v>462</v>
      </c>
      <c r="O75" s="105" t="s">
        <v>462</v>
      </c>
      <c r="P75" s="105" t="s">
        <v>462</v>
      </c>
      <c r="Q75" s="105" t="s">
        <v>462</v>
      </c>
      <c r="R75" s="105" t="s">
        <v>462</v>
      </c>
      <c r="S75" s="105" t="s">
        <v>462</v>
      </c>
      <c r="T75" s="123" t="s">
        <v>462</v>
      </c>
      <c r="U75" s="123" t="s">
        <v>462</v>
      </c>
      <c r="V75" s="109" t="e">
        <f t="shared" si="31"/>
        <v>#VALUE!</v>
      </c>
      <c r="W75" s="109" t="e">
        <f t="shared" si="32"/>
        <v>#VALUE!</v>
      </c>
      <c r="X75" s="124" t="s">
        <v>462</v>
      </c>
      <c r="Y75" s="110" t="e">
        <f t="shared" si="33"/>
        <v>#VALUE!</v>
      </c>
      <c r="Z75" s="124"/>
      <c r="AA75" s="105" t="s">
        <v>462</v>
      </c>
      <c r="AB75" s="105" t="s">
        <v>462</v>
      </c>
      <c r="AC75" s="105" t="s">
        <v>462</v>
      </c>
      <c r="AD75" s="105" t="s">
        <v>462</v>
      </c>
      <c r="AE75" s="105" t="s">
        <v>462</v>
      </c>
      <c r="AF75" s="105" t="s">
        <v>462</v>
      </c>
      <c r="AG75" s="105" t="s">
        <v>462</v>
      </c>
      <c r="AH75" s="105" t="s">
        <v>462</v>
      </c>
      <c r="AI75" s="105" t="s">
        <v>462</v>
      </c>
      <c r="AJ75" s="105" t="s">
        <v>462</v>
      </c>
      <c r="AK75" s="105" t="s">
        <v>462</v>
      </c>
    </row>
    <row r="76" spans="1:37" ht="126" x14ac:dyDescent="0.25">
      <c r="A76" s="99" t="s">
        <v>955</v>
      </c>
      <c r="B76" s="100">
        <v>44601</v>
      </c>
      <c r="C76" s="98">
        <v>1688</v>
      </c>
      <c r="D76" s="99" t="s">
        <v>1616</v>
      </c>
      <c r="E76" s="102" t="s">
        <v>1615</v>
      </c>
      <c r="F76" s="100">
        <v>44623</v>
      </c>
      <c r="G76" s="99" t="s">
        <v>1208</v>
      </c>
      <c r="H76" s="103" t="s">
        <v>940</v>
      </c>
      <c r="I76" s="103" t="s">
        <v>822</v>
      </c>
      <c r="J76" s="104">
        <v>144875.25</v>
      </c>
      <c r="K76" s="96">
        <f t="shared" ref="K76:L85" si="35">J76</f>
        <v>144875.25</v>
      </c>
      <c r="L76" s="96">
        <f t="shared" si="35"/>
        <v>144875.25</v>
      </c>
      <c r="M76" s="96">
        <f t="shared" si="30"/>
        <v>13170.477272727272</v>
      </c>
      <c r="N76" s="103" t="s">
        <v>1209</v>
      </c>
      <c r="O76" s="103" t="s">
        <v>1210</v>
      </c>
      <c r="P76" s="103" t="s">
        <v>22</v>
      </c>
      <c r="Q76" s="106">
        <v>100</v>
      </c>
      <c r="R76" s="98">
        <v>0</v>
      </c>
      <c r="S76" s="98" t="s">
        <v>427</v>
      </c>
      <c r="T76" s="107">
        <v>20</v>
      </c>
      <c r="U76" s="109">
        <f t="shared" ref="U76:U85" si="36">J76/AA76</f>
        <v>3.51</v>
      </c>
      <c r="V76" s="109">
        <f t="shared" si="31"/>
        <v>0.31909090909090904</v>
      </c>
      <c r="W76" s="109">
        <f t="shared" si="32"/>
        <v>3.1909090909090909</v>
      </c>
      <c r="X76" s="110">
        <f t="shared" ref="X76:X85" si="37">U76*T76</f>
        <v>70.199999999999989</v>
      </c>
      <c r="Y76" s="110">
        <f t="shared" si="33"/>
        <v>63.81818181818182</v>
      </c>
      <c r="Z76" s="110"/>
      <c r="AA76" s="104">
        <f t="shared" ref="AA76:AA85" si="38">AB76+AC76+AD76</f>
        <v>41275</v>
      </c>
      <c r="AB76" s="104">
        <v>41275</v>
      </c>
      <c r="AC76" s="104"/>
      <c r="AD76" s="104"/>
      <c r="AE76" s="104">
        <f t="shared" ref="AE76:AE85" si="39">AA76/T76</f>
        <v>2063.75</v>
      </c>
      <c r="AF76" s="104">
        <f t="shared" ref="AF76:AF85" si="40">_xlfn.CEILING.MATH(AE76)</f>
        <v>2064</v>
      </c>
      <c r="AG76" s="103"/>
      <c r="AH76" s="100">
        <v>44682</v>
      </c>
      <c r="AI76" s="100"/>
      <c r="AJ76" s="100"/>
      <c r="AK76" s="103" t="s">
        <v>1169</v>
      </c>
    </row>
    <row r="77" spans="1:37" ht="126" x14ac:dyDescent="0.25">
      <c r="A77" s="99" t="s">
        <v>964</v>
      </c>
      <c r="B77" s="100">
        <v>44601</v>
      </c>
      <c r="C77" s="98">
        <v>1688</v>
      </c>
      <c r="D77" s="99" t="s">
        <v>1618</v>
      </c>
      <c r="E77" s="102" t="s">
        <v>1617</v>
      </c>
      <c r="F77" s="100">
        <v>44624</v>
      </c>
      <c r="G77" s="99" t="s">
        <v>1234</v>
      </c>
      <c r="H77" s="103" t="s">
        <v>940</v>
      </c>
      <c r="I77" s="103" t="s">
        <v>826</v>
      </c>
      <c r="J77" s="104">
        <v>6995506.7199999997</v>
      </c>
      <c r="K77" s="96">
        <f t="shared" si="35"/>
        <v>6995506.7199999997</v>
      </c>
      <c r="L77" s="96">
        <f t="shared" si="35"/>
        <v>6995506.7199999997</v>
      </c>
      <c r="M77" s="96">
        <f t="shared" si="30"/>
        <v>635955.15636363637</v>
      </c>
      <c r="N77" s="103" t="s">
        <v>1239</v>
      </c>
      <c r="O77" s="103" t="s">
        <v>1237</v>
      </c>
      <c r="P77" s="103" t="s">
        <v>22</v>
      </c>
      <c r="Q77" s="106">
        <v>100</v>
      </c>
      <c r="R77" s="98">
        <v>0</v>
      </c>
      <c r="S77" s="98" t="s">
        <v>427</v>
      </c>
      <c r="T77" s="107">
        <v>10</v>
      </c>
      <c r="U77" s="109">
        <f t="shared" si="36"/>
        <v>77.959999999999994</v>
      </c>
      <c r="V77" s="109">
        <f t="shared" si="31"/>
        <v>7.0872727272727261</v>
      </c>
      <c r="W77" s="109">
        <f t="shared" si="32"/>
        <v>70.872727272727275</v>
      </c>
      <c r="X77" s="110">
        <f t="shared" si="37"/>
        <v>779.59999999999991</v>
      </c>
      <c r="Y77" s="110">
        <f t="shared" si="33"/>
        <v>708.72727272727275</v>
      </c>
      <c r="Z77" s="110"/>
      <c r="AA77" s="104">
        <f t="shared" si="38"/>
        <v>89732</v>
      </c>
      <c r="AB77" s="104">
        <v>58300</v>
      </c>
      <c r="AC77" s="104">
        <v>31432</v>
      </c>
      <c r="AD77" s="104"/>
      <c r="AE77" s="104">
        <f t="shared" si="39"/>
        <v>8973.2000000000007</v>
      </c>
      <c r="AF77" s="104">
        <f t="shared" si="40"/>
        <v>8974</v>
      </c>
      <c r="AG77" s="103"/>
      <c r="AH77" s="100">
        <v>44652</v>
      </c>
      <c r="AI77" s="100">
        <v>44743</v>
      </c>
      <c r="AJ77" s="100"/>
      <c r="AK77" s="103" t="s">
        <v>1169</v>
      </c>
    </row>
    <row r="78" spans="1:37" ht="157.5" x14ac:dyDescent="0.25">
      <c r="A78" s="99" t="s">
        <v>963</v>
      </c>
      <c r="B78" s="100">
        <v>44601</v>
      </c>
      <c r="C78" s="98">
        <v>1688</v>
      </c>
      <c r="D78" s="99" t="s">
        <v>1620</v>
      </c>
      <c r="E78" s="102" t="s">
        <v>1619</v>
      </c>
      <c r="F78" s="100">
        <v>44624</v>
      </c>
      <c r="G78" s="99" t="s">
        <v>1238</v>
      </c>
      <c r="H78" s="103" t="s">
        <v>940</v>
      </c>
      <c r="I78" s="103" t="s">
        <v>838</v>
      </c>
      <c r="J78" s="104">
        <v>294028089</v>
      </c>
      <c r="K78" s="96">
        <f t="shared" si="35"/>
        <v>294028089</v>
      </c>
      <c r="L78" s="96">
        <f t="shared" si="35"/>
        <v>294028089</v>
      </c>
      <c r="M78" s="96">
        <f t="shared" si="30"/>
        <v>26729826.272727273</v>
      </c>
      <c r="N78" s="103" t="s">
        <v>1235</v>
      </c>
      <c r="O78" s="103" t="s">
        <v>1240</v>
      </c>
      <c r="P78" s="103" t="s">
        <v>22</v>
      </c>
      <c r="Q78" s="106">
        <v>100</v>
      </c>
      <c r="R78" s="98">
        <v>0</v>
      </c>
      <c r="S78" s="98" t="s">
        <v>427</v>
      </c>
      <c r="T78" s="107">
        <v>10</v>
      </c>
      <c r="U78" s="109">
        <f t="shared" si="36"/>
        <v>77.959999999999994</v>
      </c>
      <c r="V78" s="109">
        <f t="shared" si="31"/>
        <v>7.0872727272727261</v>
      </c>
      <c r="W78" s="109">
        <f t="shared" si="32"/>
        <v>70.872727272727275</v>
      </c>
      <c r="X78" s="110">
        <f t="shared" si="37"/>
        <v>779.59999999999991</v>
      </c>
      <c r="Y78" s="110">
        <f t="shared" si="33"/>
        <v>708.72727272727275</v>
      </c>
      <c r="Z78" s="110"/>
      <c r="AA78" s="104">
        <f t="shared" si="38"/>
        <v>3771525</v>
      </c>
      <c r="AB78" s="104">
        <v>2360000</v>
      </c>
      <c r="AC78" s="104">
        <v>1411525</v>
      </c>
      <c r="AD78" s="104"/>
      <c r="AE78" s="104">
        <f t="shared" si="39"/>
        <v>377152.5</v>
      </c>
      <c r="AF78" s="104">
        <f t="shared" si="40"/>
        <v>377153</v>
      </c>
      <c r="AG78" s="103"/>
      <c r="AH78" s="100">
        <v>44652</v>
      </c>
      <c r="AI78" s="100">
        <v>44805</v>
      </c>
      <c r="AJ78" s="100"/>
      <c r="AK78" s="103" t="s">
        <v>1169</v>
      </c>
    </row>
    <row r="79" spans="1:37" ht="110.25" x14ac:dyDescent="0.25">
      <c r="A79" s="99" t="s">
        <v>962</v>
      </c>
      <c r="B79" s="100">
        <v>44601</v>
      </c>
      <c r="C79" s="98">
        <v>1688</v>
      </c>
      <c r="D79" s="99" t="s">
        <v>1622</v>
      </c>
      <c r="E79" s="102" t="s">
        <v>1621</v>
      </c>
      <c r="F79" s="100">
        <v>44630</v>
      </c>
      <c r="G79" s="99" t="s">
        <v>1354</v>
      </c>
      <c r="H79" s="103" t="s">
        <v>940</v>
      </c>
      <c r="I79" s="103" t="s">
        <v>854</v>
      </c>
      <c r="J79" s="104">
        <v>410021843</v>
      </c>
      <c r="K79" s="96">
        <f t="shared" si="35"/>
        <v>410021843</v>
      </c>
      <c r="L79" s="96">
        <f t="shared" si="35"/>
        <v>410021843</v>
      </c>
      <c r="M79" s="96">
        <f t="shared" si="30"/>
        <v>37274713</v>
      </c>
      <c r="N79" s="103" t="s">
        <v>943</v>
      </c>
      <c r="O79" s="103" t="s">
        <v>525</v>
      </c>
      <c r="P79" s="103" t="s">
        <v>22</v>
      </c>
      <c r="Q79" s="106">
        <v>100</v>
      </c>
      <c r="R79" s="98">
        <v>0</v>
      </c>
      <c r="S79" s="98" t="s">
        <v>427</v>
      </c>
      <c r="T79" s="107">
        <v>10</v>
      </c>
      <c r="U79" s="109">
        <f t="shared" si="36"/>
        <v>491.15</v>
      </c>
      <c r="V79" s="109">
        <f t="shared" si="31"/>
        <v>44.65</v>
      </c>
      <c r="W79" s="109">
        <f t="shared" si="32"/>
        <v>446.5</v>
      </c>
      <c r="X79" s="110">
        <f t="shared" si="37"/>
        <v>4911.5</v>
      </c>
      <c r="Y79" s="110">
        <f t="shared" si="33"/>
        <v>4465</v>
      </c>
      <c r="Z79" s="110"/>
      <c r="AA79" s="104">
        <f t="shared" si="38"/>
        <v>834820</v>
      </c>
      <c r="AB79" s="104">
        <v>834820</v>
      </c>
      <c r="AC79" s="104"/>
      <c r="AD79" s="104"/>
      <c r="AE79" s="104">
        <f t="shared" si="39"/>
        <v>83482</v>
      </c>
      <c r="AF79" s="104">
        <f t="shared" si="40"/>
        <v>83482</v>
      </c>
      <c r="AG79" s="103"/>
      <c r="AH79" s="100">
        <v>44805</v>
      </c>
      <c r="AI79" s="100"/>
      <c r="AJ79" s="100"/>
      <c r="AK79" s="103" t="s">
        <v>67</v>
      </c>
    </row>
    <row r="80" spans="1:37" ht="117.75" customHeight="1" x14ac:dyDescent="0.25">
      <c r="A80" s="99" t="s">
        <v>961</v>
      </c>
      <c r="B80" s="100">
        <v>44601</v>
      </c>
      <c r="C80" s="98">
        <v>1688</v>
      </c>
      <c r="D80" s="99" t="s">
        <v>1770</v>
      </c>
      <c r="E80" s="102" t="s">
        <v>1674</v>
      </c>
      <c r="F80" s="100">
        <v>44623</v>
      </c>
      <c r="G80" s="98" t="s">
        <v>1211</v>
      </c>
      <c r="H80" s="103" t="s">
        <v>940</v>
      </c>
      <c r="I80" s="103" t="s">
        <v>846</v>
      </c>
      <c r="J80" s="104">
        <v>53426095.350000001</v>
      </c>
      <c r="K80" s="96">
        <f t="shared" si="35"/>
        <v>53426095.350000001</v>
      </c>
      <c r="L80" s="96">
        <f t="shared" si="35"/>
        <v>53426095.350000001</v>
      </c>
      <c r="M80" s="96">
        <f t="shared" si="30"/>
        <v>4856917.7590909088</v>
      </c>
      <c r="N80" s="103" t="s">
        <v>1216</v>
      </c>
      <c r="O80" s="103" t="s">
        <v>1210</v>
      </c>
      <c r="P80" s="103" t="s">
        <v>22</v>
      </c>
      <c r="Q80" s="106">
        <v>100</v>
      </c>
      <c r="R80" s="98">
        <v>0</v>
      </c>
      <c r="S80" s="98" t="s">
        <v>427</v>
      </c>
      <c r="T80" s="107">
        <v>20</v>
      </c>
      <c r="U80" s="109">
        <f t="shared" si="36"/>
        <v>4.3500000000000005</v>
      </c>
      <c r="V80" s="109">
        <f t="shared" si="31"/>
        <v>0.3954545454545455</v>
      </c>
      <c r="W80" s="109">
        <f t="shared" si="32"/>
        <v>3.954545454545455</v>
      </c>
      <c r="X80" s="110">
        <f t="shared" si="37"/>
        <v>87.000000000000014</v>
      </c>
      <c r="Y80" s="110">
        <f t="shared" si="33"/>
        <v>79.090909090909093</v>
      </c>
      <c r="Z80" s="110"/>
      <c r="AA80" s="104">
        <f t="shared" si="38"/>
        <v>12281861</v>
      </c>
      <c r="AB80" s="104">
        <v>5158400</v>
      </c>
      <c r="AC80" s="104">
        <v>6509346</v>
      </c>
      <c r="AD80" s="104">
        <v>614115</v>
      </c>
      <c r="AE80" s="104">
        <f t="shared" si="39"/>
        <v>614093.05000000005</v>
      </c>
      <c r="AF80" s="104">
        <f t="shared" si="40"/>
        <v>614094</v>
      </c>
      <c r="AG80" s="103"/>
      <c r="AH80" s="100">
        <v>44682</v>
      </c>
      <c r="AI80" s="100">
        <v>44805</v>
      </c>
      <c r="AJ80" s="100">
        <v>44866</v>
      </c>
      <c r="AK80" s="103" t="s">
        <v>3471</v>
      </c>
    </row>
    <row r="81" spans="1:37" ht="110.25" x14ac:dyDescent="0.25">
      <c r="A81" s="99" t="s">
        <v>960</v>
      </c>
      <c r="B81" s="100">
        <v>44601</v>
      </c>
      <c r="C81" s="98">
        <v>1688</v>
      </c>
      <c r="D81" s="99" t="s">
        <v>1772</v>
      </c>
      <c r="E81" s="102" t="s">
        <v>1771</v>
      </c>
      <c r="F81" s="100">
        <v>44623</v>
      </c>
      <c r="G81" s="98" t="s">
        <v>1212</v>
      </c>
      <c r="H81" s="103" t="s">
        <v>940</v>
      </c>
      <c r="I81" s="103" t="s">
        <v>757</v>
      </c>
      <c r="J81" s="104">
        <v>1251389.8899999999</v>
      </c>
      <c r="K81" s="96">
        <f t="shared" si="35"/>
        <v>1251389.8899999999</v>
      </c>
      <c r="L81" s="96">
        <f t="shared" si="35"/>
        <v>1251389.8899999999</v>
      </c>
      <c r="M81" s="96">
        <f t="shared" si="30"/>
        <v>113762.71727272726</v>
      </c>
      <c r="N81" s="103" t="s">
        <v>1217</v>
      </c>
      <c r="O81" s="103" t="s">
        <v>942</v>
      </c>
      <c r="P81" s="103" t="s">
        <v>22</v>
      </c>
      <c r="Q81" s="106">
        <v>100</v>
      </c>
      <c r="R81" s="98">
        <v>0</v>
      </c>
      <c r="S81" s="98" t="s">
        <v>427</v>
      </c>
      <c r="T81" s="114">
        <v>20</v>
      </c>
      <c r="U81" s="109">
        <f t="shared" si="36"/>
        <v>9.01</v>
      </c>
      <c r="V81" s="109">
        <f t="shared" si="31"/>
        <v>0.81909090909090909</v>
      </c>
      <c r="W81" s="109">
        <f t="shared" si="32"/>
        <v>8.1909090909090914</v>
      </c>
      <c r="X81" s="110">
        <f t="shared" si="37"/>
        <v>180.2</v>
      </c>
      <c r="Y81" s="110">
        <f t="shared" si="33"/>
        <v>163.81818181818181</v>
      </c>
      <c r="Z81" s="110"/>
      <c r="AA81" s="104">
        <f t="shared" si="38"/>
        <v>138889</v>
      </c>
      <c r="AB81" s="104">
        <v>69488</v>
      </c>
      <c r="AC81" s="104">
        <v>69401</v>
      </c>
      <c r="AD81" s="104"/>
      <c r="AE81" s="104">
        <f t="shared" si="39"/>
        <v>6944.45</v>
      </c>
      <c r="AF81" s="104">
        <f t="shared" si="40"/>
        <v>6945</v>
      </c>
      <c r="AG81" s="103"/>
      <c r="AH81" s="100">
        <v>44682</v>
      </c>
      <c r="AI81" s="100">
        <v>44805</v>
      </c>
      <c r="AJ81" s="100"/>
      <c r="AK81" s="103" t="s">
        <v>3615</v>
      </c>
    </row>
    <row r="82" spans="1:37" ht="94.5" x14ac:dyDescent="0.25">
      <c r="A82" s="99" t="s">
        <v>959</v>
      </c>
      <c r="B82" s="100">
        <v>44601</v>
      </c>
      <c r="C82" s="98">
        <v>1688</v>
      </c>
      <c r="D82" s="99" t="s">
        <v>1774</v>
      </c>
      <c r="E82" s="102" t="s">
        <v>1773</v>
      </c>
      <c r="F82" s="100">
        <v>44623</v>
      </c>
      <c r="G82" s="98" t="s">
        <v>1213</v>
      </c>
      <c r="H82" s="103" t="s">
        <v>940</v>
      </c>
      <c r="I82" s="103" t="s">
        <v>823</v>
      </c>
      <c r="J82" s="104">
        <v>7893941.3200000003</v>
      </c>
      <c r="K82" s="96">
        <f t="shared" si="35"/>
        <v>7893941.3200000003</v>
      </c>
      <c r="L82" s="96">
        <f t="shared" si="35"/>
        <v>7893941.3200000003</v>
      </c>
      <c r="M82" s="96">
        <f t="shared" si="30"/>
        <v>717631.02909090917</v>
      </c>
      <c r="N82" s="103" t="s">
        <v>1220</v>
      </c>
      <c r="O82" s="103" t="s">
        <v>1221</v>
      </c>
      <c r="P82" s="103" t="s">
        <v>22</v>
      </c>
      <c r="Q82" s="106">
        <v>100</v>
      </c>
      <c r="R82" s="98">
        <v>0</v>
      </c>
      <c r="S82" s="98" t="s">
        <v>427</v>
      </c>
      <c r="T82" s="107">
        <v>20</v>
      </c>
      <c r="U82" s="109">
        <f t="shared" si="36"/>
        <v>4.3600000000000003</v>
      </c>
      <c r="V82" s="109">
        <f t="shared" si="31"/>
        <v>0.39636363636363636</v>
      </c>
      <c r="W82" s="109">
        <f t="shared" si="32"/>
        <v>3.9636363636363638</v>
      </c>
      <c r="X82" s="110">
        <f t="shared" si="37"/>
        <v>87.2</v>
      </c>
      <c r="Y82" s="110">
        <f t="shared" si="33"/>
        <v>79.27272727272728</v>
      </c>
      <c r="Z82" s="110"/>
      <c r="AA82" s="104">
        <f t="shared" si="38"/>
        <v>1810537</v>
      </c>
      <c r="AB82" s="104">
        <v>1539499</v>
      </c>
      <c r="AC82" s="104">
        <v>271038</v>
      </c>
      <c r="AD82" s="104"/>
      <c r="AE82" s="104">
        <f t="shared" si="39"/>
        <v>90526.85</v>
      </c>
      <c r="AF82" s="104">
        <f t="shared" si="40"/>
        <v>90527</v>
      </c>
      <c r="AG82" s="103"/>
      <c r="AH82" s="100">
        <v>44682</v>
      </c>
      <c r="AI82" s="100">
        <v>44805</v>
      </c>
      <c r="AJ82" s="100"/>
      <c r="AK82" s="103" t="s">
        <v>3615</v>
      </c>
    </row>
    <row r="83" spans="1:37" ht="94.5" x14ac:dyDescent="0.25">
      <c r="A83" s="99" t="s">
        <v>958</v>
      </c>
      <c r="B83" s="100">
        <v>44601</v>
      </c>
      <c r="C83" s="98">
        <v>1688</v>
      </c>
      <c r="D83" s="99" t="s">
        <v>1776</v>
      </c>
      <c r="E83" s="102" t="s">
        <v>1775</v>
      </c>
      <c r="F83" s="100">
        <v>44623</v>
      </c>
      <c r="G83" s="98" t="s">
        <v>1214</v>
      </c>
      <c r="H83" s="103" t="s">
        <v>940</v>
      </c>
      <c r="I83" s="103" t="s">
        <v>821</v>
      </c>
      <c r="J83" s="104">
        <v>22903482.710000001</v>
      </c>
      <c r="K83" s="96">
        <f t="shared" si="35"/>
        <v>22903482.710000001</v>
      </c>
      <c r="L83" s="96">
        <f t="shared" si="35"/>
        <v>22903482.710000001</v>
      </c>
      <c r="M83" s="96">
        <f t="shared" si="30"/>
        <v>2082134.791818182</v>
      </c>
      <c r="N83" s="103" t="s">
        <v>1222</v>
      </c>
      <c r="O83" s="103" t="s">
        <v>942</v>
      </c>
      <c r="P83" s="103" t="s">
        <v>22</v>
      </c>
      <c r="Q83" s="106">
        <v>100</v>
      </c>
      <c r="R83" s="98">
        <v>0</v>
      </c>
      <c r="S83" s="98" t="s">
        <v>427</v>
      </c>
      <c r="T83" s="107">
        <v>20</v>
      </c>
      <c r="U83" s="109">
        <f t="shared" si="36"/>
        <v>10.09</v>
      </c>
      <c r="V83" s="109">
        <f t="shared" si="31"/>
        <v>0.91727272727272735</v>
      </c>
      <c r="W83" s="109">
        <f t="shared" si="32"/>
        <v>9.172727272727272</v>
      </c>
      <c r="X83" s="110">
        <f t="shared" si="37"/>
        <v>201.8</v>
      </c>
      <c r="Y83" s="110">
        <f t="shared" si="33"/>
        <v>183.45454545454544</v>
      </c>
      <c r="Z83" s="110"/>
      <c r="AA83" s="104">
        <f t="shared" si="38"/>
        <v>2269919</v>
      </c>
      <c r="AB83" s="104">
        <v>1424380</v>
      </c>
      <c r="AC83" s="104">
        <v>845539</v>
      </c>
      <c r="AD83" s="104"/>
      <c r="AE83" s="104">
        <f t="shared" si="39"/>
        <v>113495.95</v>
      </c>
      <c r="AF83" s="104">
        <f t="shared" si="40"/>
        <v>113496</v>
      </c>
      <c r="AG83" s="103"/>
      <c r="AH83" s="100">
        <v>44682</v>
      </c>
      <c r="AI83" s="100">
        <v>44915</v>
      </c>
      <c r="AJ83" s="100"/>
      <c r="AK83" s="103" t="s">
        <v>3471</v>
      </c>
    </row>
    <row r="84" spans="1:37" ht="189" x14ac:dyDescent="0.25">
      <c r="A84" s="99" t="s">
        <v>976</v>
      </c>
      <c r="B84" s="100">
        <v>44602</v>
      </c>
      <c r="C84" s="98">
        <v>1688</v>
      </c>
      <c r="D84" s="99" t="s">
        <v>1778</v>
      </c>
      <c r="E84" s="102" t="s">
        <v>1777</v>
      </c>
      <c r="F84" s="100">
        <v>44623</v>
      </c>
      <c r="G84" s="98" t="s">
        <v>1215</v>
      </c>
      <c r="H84" s="103" t="s">
        <v>940</v>
      </c>
      <c r="I84" s="103" t="s">
        <v>868</v>
      </c>
      <c r="J84" s="104">
        <v>4357631.25</v>
      </c>
      <c r="K84" s="96">
        <f t="shared" si="35"/>
        <v>4357631.25</v>
      </c>
      <c r="L84" s="96">
        <f t="shared" si="35"/>
        <v>4357631.25</v>
      </c>
      <c r="M84" s="96">
        <f t="shared" si="30"/>
        <v>396148.29545454547</v>
      </c>
      <c r="N84" s="103" t="s">
        <v>941</v>
      </c>
      <c r="O84" s="103" t="s">
        <v>942</v>
      </c>
      <c r="P84" s="103" t="s">
        <v>22</v>
      </c>
      <c r="Q84" s="106">
        <v>100</v>
      </c>
      <c r="R84" s="98">
        <v>0</v>
      </c>
      <c r="S84" s="98" t="s">
        <v>427</v>
      </c>
      <c r="T84" s="107">
        <v>10</v>
      </c>
      <c r="U84" s="109">
        <f t="shared" si="36"/>
        <v>162.75</v>
      </c>
      <c r="V84" s="109">
        <f t="shared" si="31"/>
        <v>14.795454545454545</v>
      </c>
      <c r="W84" s="109">
        <f t="shared" si="32"/>
        <v>147.95454545454547</v>
      </c>
      <c r="X84" s="110">
        <f t="shared" si="37"/>
        <v>1627.5</v>
      </c>
      <c r="Y84" s="110">
        <f t="shared" si="33"/>
        <v>1479.5454545454547</v>
      </c>
      <c r="Z84" s="110"/>
      <c r="AA84" s="104">
        <f t="shared" si="38"/>
        <v>26775</v>
      </c>
      <c r="AB84" s="104">
        <v>26775</v>
      </c>
      <c r="AC84" s="104"/>
      <c r="AD84" s="104"/>
      <c r="AE84" s="104">
        <f t="shared" si="39"/>
        <v>2677.5</v>
      </c>
      <c r="AF84" s="104">
        <f t="shared" si="40"/>
        <v>2678</v>
      </c>
      <c r="AG84" s="103"/>
      <c r="AH84" s="100">
        <v>44805</v>
      </c>
      <c r="AI84" s="100"/>
      <c r="AJ84" s="100"/>
      <c r="AK84" s="103" t="s">
        <v>67</v>
      </c>
    </row>
    <row r="85" spans="1:37" ht="78.75" x14ac:dyDescent="0.25">
      <c r="A85" s="99" t="s">
        <v>999</v>
      </c>
      <c r="B85" s="100">
        <v>44603</v>
      </c>
      <c r="C85" s="98">
        <v>1416</v>
      </c>
      <c r="D85" s="99" t="s">
        <v>1779</v>
      </c>
      <c r="E85" s="102" t="s">
        <v>1658</v>
      </c>
      <c r="F85" s="100">
        <v>44637</v>
      </c>
      <c r="G85" s="98" t="s">
        <v>1659</v>
      </c>
      <c r="H85" s="103" t="s">
        <v>77</v>
      </c>
      <c r="I85" s="103" t="s">
        <v>841</v>
      </c>
      <c r="J85" s="104">
        <v>757684100</v>
      </c>
      <c r="K85" s="96">
        <f t="shared" si="35"/>
        <v>757684100</v>
      </c>
      <c r="L85" s="96">
        <f t="shared" si="35"/>
        <v>757684100</v>
      </c>
      <c r="M85" s="96">
        <f t="shared" si="30"/>
        <v>68880372.727272734</v>
      </c>
      <c r="N85" s="103" t="s">
        <v>118</v>
      </c>
      <c r="O85" s="103" t="s">
        <v>927</v>
      </c>
      <c r="P85" s="103" t="s">
        <v>117</v>
      </c>
      <c r="Q85" s="106">
        <v>0</v>
      </c>
      <c r="R85" s="98">
        <v>100</v>
      </c>
      <c r="S85" s="98" t="s">
        <v>28</v>
      </c>
      <c r="T85" s="107">
        <v>1000</v>
      </c>
      <c r="U85" s="109">
        <f t="shared" si="36"/>
        <v>51.05</v>
      </c>
      <c r="V85" s="109">
        <f t="shared" si="31"/>
        <v>4.6409090909090907</v>
      </c>
      <c r="W85" s="109">
        <f t="shared" si="32"/>
        <v>46.409090909090907</v>
      </c>
      <c r="X85" s="110">
        <f t="shared" si="37"/>
        <v>51050</v>
      </c>
      <c r="Y85" s="110">
        <f t="shared" si="33"/>
        <v>46409.090909090904</v>
      </c>
      <c r="Z85" s="110"/>
      <c r="AA85" s="104">
        <f t="shared" si="38"/>
        <v>14842000</v>
      </c>
      <c r="AB85" s="104">
        <v>4012000</v>
      </c>
      <c r="AC85" s="104">
        <v>10830000</v>
      </c>
      <c r="AD85" s="104"/>
      <c r="AE85" s="104">
        <f t="shared" si="39"/>
        <v>14842</v>
      </c>
      <c r="AF85" s="104">
        <f t="shared" si="40"/>
        <v>14842</v>
      </c>
      <c r="AG85" s="103"/>
      <c r="AH85" s="100">
        <v>44682</v>
      </c>
      <c r="AI85" s="100">
        <v>44774</v>
      </c>
      <c r="AJ85" s="100"/>
      <c r="AK85" s="103" t="s">
        <v>1169</v>
      </c>
    </row>
    <row r="86" spans="1:37" x14ac:dyDescent="0.25">
      <c r="A86" s="99" t="s">
        <v>998</v>
      </c>
      <c r="B86" s="100">
        <v>44603</v>
      </c>
      <c r="C86" s="98" t="s">
        <v>1168</v>
      </c>
      <c r="D86" s="99" t="s">
        <v>462</v>
      </c>
      <c r="E86" s="103" t="s">
        <v>462</v>
      </c>
      <c r="F86" s="100" t="s">
        <v>462</v>
      </c>
      <c r="G86" s="98" t="s">
        <v>462</v>
      </c>
      <c r="H86" s="103" t="s">
        <v>462</v>
      </c>
      <c r="I86" s="103" t="s">
        <v>832</v>
      </c>
      <c r="J86" s="105" t="s">
        <v>462</v>
      </c>
      <c r="K86" s="105" t="s">
        <v>462</v>
      </c>
      <c r="L86" s="105" t="s">
        <v>462</v>
      </c>
      <c r="M86" s="96" t="e">
        <f t="shared" si="30"/>
        <v>#VALUE!</v>
      </c>
      <c r="N86" s="105" t="s">
        <v>462</v>
      </c>
      <c r="O86" s="105" t="s">
        <v>462</v>
      </c>
      <c r="P86" s="105" t="s">
        <v>462</v>
      </c>
      <c r="Q86" s="105" t="s">
        <v>462</v>
      </c>
      <c r="R86" s="105" t="s">
        <v>462</v>
      </c>
      <c r="S86" s="105" t="s">
        <v>462</v>
      </c>
      <c r="T86" s="123"/>
      <c r="U86" s="123" t="s">
        <v>462</v>
      </c>
      <c r="V86" s="109" t="e">
        <f t="shared" si="31"/>
        <v>#VALUE!</v>
      </c>
      <c r="W86" s="109" t="e">
        <f t="shared" si="32"/>
        <v>#VALUE!</v>
      </c>
      <c r="X86" s="124" t="s">
        <v>462</v>
      </c>
      <c r="Y86" s="110" t="e">
        <f t="shared" si="33"/>
        <v>#VALUE!</v>
      </c>
      <c r="Z86" s="124"/>
      <c r="AA86" s="105" t="s">
        <v>462</v>
      </c>
      <c r="AB86" s="105" t="s">
        <v>462</v>
      </c>
      <c r="AC86" s="105" t="s">
        <v>462</v>
      </c>
      <c r="AD86" s="105" t="s">
        <v>462</v>
      </c>
      <c r="AE86" s="105" t="s">
        <v>462</v>
      </c>
      <c r="AF86" s="105" t="s">
        <v>462</v>
      </c>
      <c r="AG86" s="105" t="s">
        <v>462</v>
      </c>
      <c r="AH86" s="105" t="s">
        <v>462</v>
      </c>
      <c r="AI86" s="105" t="s">
        <v>462</v>
      </c>
      <c r="AJ86" s="105" t="s">
        <v>462</v>
      </c>
      <c r="AK86" s="105" t="s">
        <v>462</v>
      </c>
    </row>
    <row r="87" spans="1:37" ht="75" x14ac:dyDescent="0.25">
      <c r="A87" s="99" t="s">
        <v>997</v>
      </c>
      <c r="B87" s="100">
        <v>44603</v>
      </c>
      <c r="C87" s="98" t="s">
        <v>38</v>
      </c>
      <c r="D87" s="99" t="s">
        <v>1781</v>
      </c>
      <c r="E87" s="102" t="s">
        <v>1780</v>
      </c>
      <c r="F87" s="100">
        <v>44624</v>
      </c>
      <c r="G87" s="99" t="s">
        <v>1241</v>
      </c>
      <c r="H87" s="103" t="s">
        <v>73</v>
      </c>
      <c r="I87" s="103" t="s">
        <v>756</v>
      </c>
      <c r="J87" s="104">
        <v>196095327</v>
      </c>
      <c r="K87" s="96">
        <f t="shared" ref="K87:L102" si="41">J87</f>
        <v>196095327</v>
      </c>
      <c r="L87" s="96">
        <f t="shared" si="41"/>
        <v>196095327</v>
      </c>
      <c r="M87" s="96">
        <f t="shared" si="30"/>
        <v>17826847.90909091</v>
      </c>
      <c r="N87" s="103" t="s">
        <v>1199</v>
      </c>
      <c r="O87" s="103" t="s">
        <v>511</v>
      </c>
      <c r="P87" s="103" t="s">
        <v>22</v>
      </c>
      <c r="Q87" s="106">
        <v>100</v>
      </c>
      <c r="R87" s="98">
        <v>0</v>
      </c>
      <c r="S87" s="98" t="s">
        <v>43</v>
      </c>
      <c r="T87" s="107">
        <v>30</v>
      </c>
      <c r="U87" s="109">
        <f>J87/AA87</f>
        <v>25.95</v>
      </c>
      <c r="V87" s="109">
        <f t="shared" si="31"/>
        <v>2.3590909090909089</v>
      </c>
      <c r="W87" s="109">
        <f t="shared" si="32"/>
        <v>23.59090909090909</v>
      </c>
      <c r="X87" s="110">
        <f t="shared" ref="X87:X95" si="42">U87*T87</f>
        <v>778.5</v>
      </c>
      <c r="Y87" s="110">
        <f t="shared" si="33"/>
        <v>707.72727272727275</v>
      </c>
      <c r="Z87" s="110"/>
      <c r="AA87" s="104">
        <f t="shared" ref="AA87:AA107" si="43">AB87+AC87+AD87</f>
        <v>7556660</v>
      </c>
      <c r="AB87" s="104">
        <v>1927320</v>
      </c>
      <c r="AC87" s="104">
        <v>5629340</v>
      </c>
      <c r="AD87" s="104"/>
      <c r="AE87" s="104">
        <f t="shared" ref="AE87:AE92" si="44">AA87/T87</f>
        <v>251888.66666666666</v>
      </c>
      <c r="AF87" s="104">
        <f t="shared" ref="AF87:AF92" si="45">_xlfn.CEILING.MATH(AE87)</f>
        <v>251889</v>
      </c>
      <c r="AG87" s="103"/>
      <c r="AH87" s="100">
        <v>44652</v>
      </c>
      <c r="AI87" s="100">
        <v>44743</v>
      </c>
      <c r="AJ87" s="100"/>
      <c r="AK87" s="103" t="s">
        <v>1169</v>
      </c>
    </row>
    <row r="88" spans="1:37" ht="75" x14ac:dyDescent="0.25">
      <c r="A88" s="99" t="s">
        <v>996</v>
      </c>
      <c r="B88" s="100">
        <v>44603</v>
      </c>
      <c r="C88" s="98">
        <v>545</v>
      </c>
      <c r="D88" s="99" t="s">
        <v>1783</v>
      </c>
      <c r="E88" s="102" t="s">
        <v>1782</v>
      </c>
      <c r="F88" s="100">
        <v>44624</v>
      </c>
      <c r="G88" s="99" t="s">
        <v>1244</v>
      </c>
      <c r="H88" s="103" t="s">
        <v>74</v>
      </c>
      <c r="I88" s="103" t="s">
        <v>835</v>
      </c>
      <c r="J88" s="104">
        <v>281881563.60000002</v>
      </c>
      <c r="K88" s="96">
        <f t="shared" si="41"/>
        <v>281881563.60000002</v>
      </c>
      <c r="L88" s="96">
        <f t="shared" si="41"/>
        <v>281881563.60000002</v>
      </c>
      <c r="M88" s="96">
        <f t="shared" si="30"/>
        <v>25625596.690909091</v>
      </c>
      <c r="N88" s="103" t="s">
        <v>1012</v>
      </c>
      <c r="O88" s="103" t="s">
        <v>1013</v>
      </c>
      <c r="P88" s="103" t="s">
        <v>499</v>
      </c>
      <c r="Q88" s="106">
        <v>0</v>
      </c>
      <c r="R88" s="98">
        <v>100</v>
      </c>
      <c r="S88" s="98" t="s">
        <v>629</v>
      </c>
      <c r="T88" s="107">
        <v>30</v>
      </c>
      <c r="U88" s="109">
        <f>J88/AA88</f>
        <v>25813.33</v>
      </c>
      <c r="V88" s="109">
        <f t="shared" si="31"/>
        <v>2346.6663636363637</v>
      </c>
      <c r="W88" s="109">
        <f t="shared" si="32"/>
        <v>23466.663636363639</v>
      </c>
      <c r="X88" s="110">
        <f t="shared" si="42"/>
        <v>774399.9</v>
      </c>
      <c r="Y88" s="110">
        <f t="shared" si="33"/>
        <v>703999.90909090918</v>
      </c>
      <c r="Z88" s="110"/>
      <c r="AA88" s="104">
        <f t="shared" si="43"/>
        <v>10920</v>
      </c>
      <c r="AB88" s="104">
        <v>7650</v>
      </c>
      <c r="AC88" s="104">
        <v>3270</v>
      </c>
      <c r="AD88" s="104"/>
      <c r="AE88" s="104">
        <f t="shared" si="44"/>
        <v>364</v>
      </c>
      <c r="AF88" s="104">
        <f t="shared" si="45"/>
        <v>364</v>
      </c>
      <c r="AG88" s="103" t="s">
        <v>1251</v>
      </c>
      <c r="AH88" s="100">
        <v>44652</v>
      </c>
      <c r="AI88" s="100">
        <v>44696</v>
      </c>
      <c r="AJ88" s="100"/>
      <c r="AK88" s="103" t="s">
        <v>1169</v>
      </c>
    </row>
    <row r="89" spans="1:37" ht="78.75" x14ac:dyDescent="0.25">
      <c r="A89" s="99" t="s">
        <v>995</v>
      </c>
      <c r="B89" s="100">
        <v>44603</v>
      </c>
      <c r="C89" s="98" t="s">
        <v>38</v>
      </c>
      <c r="D89" s="99" t="s">
        <v>1786</v>
      </c>
      <c r="E89" s="102" t="s">
        <v>1785</v>
      </c>
      <c r="F89" s="100">
        <v>44635</v>
      </c>
      <c r="G89" s="98" t="s">
        <v>1784</v>
      </c>
      <c r="H89" s="103" t="s">
        <v>77</v>
      </c>
      <c r="I89" s="103" t="s">
        <v>840</v>
      </c>
      <c r="J89" s="104">
        <v>1896883866.9000001</v>
      </c>
      <c r="K89" s="96">
        <f t="shared" si="41"/>
        <v>1896883866.9000001</v>
      </c>
      <c r="L89" s="96">
        <f t="shared" si="41"/>
        <v>1896883866.9000001</v>
      </c>
      <c r="M89" s="96">
        <f t="shared" si="30"/>
        <v>172443987.90000001</v>
      </c>
      <c r="N89" s="103" t="s">
        <v>1787</v>
      </c>
      <c r="O89" s="103" t="s">
        <v>488</v>
      </c>
      <c r="P89" s="103" t="s">
        <v>1788</v>
      </c>
      <c r="Q89" s="106">
        <v>0</v>
      </c>
      <c r="R89" s="98">
        <v>100</v>
      </c>
      <c r="S89" s="98" t="s">
        <v>43</v>
      </c>
      <c r="T89" s="107">
        <v>30</v>
      </c>
      <c r="U89" s="109">
        <f>J89/AA89</f>
        <v>835.01</v>
      </c>
      <c r="V89" s="109">
        <f t="shared" si="31"/>
        <v>75.91</v>
      </c>
      <c r="W89" s="109">
        <f t="shared" si="32"/>
        <v>759.1</v>
      </c>
      <c r="X89" s="110">
        <f t="shared" si="42"/>
        <v>25050.3</v>
      </c>
      <c r="Y89" s="110">
        <f t="shared" si="33"/>
        <v>22773</v>
      </c>
      <c r="Z89" s="110"/>
      <c r="AA89" s="104">
        <f t="shared" si="43"/>
        <v>2271690</v>
      </c>
      <c r="AB89" s="104">
        <v>2271690</v>
      </c>
      <c r="AC89" s="104"/>
      <c r="AD89" s="104"/>
      <c r="AE89" s="104">
        <f t="shared" si="44"/>
        <v>75723</v>
      </c>
      <c r="AF89" s="104">
        <f t="shared" si="45"/>
        <v>75723</v>
      </c>
      <c r="AG89" s="103"/>
      <c r="AH89" s="100">
        <v>44666</v>
      </c>
      <c r="AI89" s="100"/>
      <c r="AJ89" s="100"/>
      <c r="AK89" s="103" t="s">
        <v>1169</v>
      </c>
    </row>
    <row r="90" spans="1:37" ht="75" x14ac:dyDescent="0.25">
      <c r="A90" s="99" t="s">
        <v>994</v>
      </c>
      <c r="B90" s="100">
        <v>44603</v>
      </c>
      <c r="C90" s="98" t="s">
        <v>1168</v>
      </c>
      <c r="D90" s="99" t="s">
        <v>1790</v>
      </c>
      <c r="E90" s="102" t="s">
        <v>1789</v>
      </c>
      <c r="F90" s="100">
        <v>44624</v>
      </c>
      <c r="G90" s="99" t="s">
        <v>1245</v>
      </c>
      <c r="H90" s="103" t="s">
        <v>1249</v>
      </c>
      <c r="I90" s="103" t="s">
        <v>844</v>
      </c>
      <c r="J90" s="104">
        <v>1293330</v>
      </c>
      <c r="K90" s="96">
        <f t="shared" si="41"/>
        <v>1293330</v>
      </c>
      <c r="L90" s="96">
        <f t="shared" si="41"/>
        <v>1293330</v>
      </c>
      <c r="M90" s="96">
        <f t="shared" si="30"/>
        <v>117575.45454545454</v>
      </c>
      <c r="N90" s="103" t="s">
        <v>1250</v>
      </c>
      <c r="O90" s="103" t="s">
        <v>1252</v>
      </c>
      <c r="P90" s="103" t="s">
        <v>22</v>
      </c>
      <c r="Q90" s="106">
        <v>100</v>
      </c>
      <c r="R90" s="98">
        <v>0</v>
      </c>
      <c r="S90" s="98" t="s">
        <v>629</v>
      </c>
      <c r="T90" s="107">
        <v>0.75</v>
      </c>
      <c r="U90" s="109">
        <f>J90/AA90</f>
        <v>190</v>
      </c>
      <c r="V90" s="109">
        <f t="shared" si="31"/>
        <v>17.272727272727273</v>
      </c>
      <c r="W90" s="109">
        <f t="shared" si="32"/>
        <v>172.72727272727272</v>
      </c>
      <c r="X90" s="110">
        <f t="shared" si="42"/>
        <v>142.5</v>
      </c>
      <c r="Y90" s="110">
        <f t="shared" si="33"/>
        <v>129.54545454545453</v>
      </c>
      <c r="Z90" s="110"/>
      <c r="AA90" s="104">
        <f t="shared" si="43"/>
        <v>6807</v>
      </c>
      <c r="AB90" s="104">
        <v>6807</v>
      </c>
      <c r="AC90" s="104"/>
      <c r="AD90" s="104"/>
      <c r="AE90" s="104">
        <f t="shared" si="44"/>
        <v>9076</v>
      </c>
      <c r="AF90" s="104">
        <f t="shared" si="45"/>
        <v>9076</v>
      </c>
      <c r="AG90" s="103"/>
      <c r="AH90" s="100">
        <v>44743</v>
      </c>
      <c r="AI90" s="100"/>
      <c r="AJ90" s="100"/>
      <c r="AK90" s="103" t="s">
        <v>1169</v>
      </c>
    </row>
    <row r="91" spans="1:37" ht="164.25" customHeight="1" x14ac:dyDescent="0.25">
      <c r="A91" s="99" t="s">
        <v>993</v>
      </c>
      <c r="B91" s="100">
        <v>44603</v>
      </c>
      <c r="C91" s="98">
        <v>545</v>
      </c>
      <c r="D91" s="99" t="s">
        <v>1792</v>
      </c>
      <c r="E91" s="102" t="s">
        <v>1791</v>
      </c>
      <c r="F91" s="100">
        <v>44624</v>
      </c>
      <c r="G91" s="99" t="s">
        <v>1246</v>
      </c>
      <c r="H91" s="103" t="s">
        <v>74</v>
      </c>
      <c r="I91" s="103" t="s">
        <v>837</v>
      </c>
      <c r="J91" s="104">
        <v>292723615.80000001</v>
      </c>
      <c r="K91" s="96">
        <f t="shared" si="41"/>
        <v>292723615.80000001</v>
      </c>
      <c r="L91" s="96">
        <f t="shared" si="41"/>
        <v>292723615.80000001</v>
      </c>
      <c r="M91" s="96">
        <f t="shared" si="30"/>
        <v>26611237.800000001</v>
      </c>
      <c r="N91" s="103" t="s">
        <v>1012</v>
      </c>
      <c r="O91" s="103" t="s">
        <v>1013</v>
      </c>
      <c r="P91" s="103" t="s">
        <v>499</v>
      </c>
      <c r="Q91" s="106">
        <v>0</v>
      </c>
      <c r="R91" s="98">
        <v>100</v>
      </c>
      <c r="S91" s="98" t="s">
        <v>629</v>
      </c>
      <c r="T91" s="107">
        <v>15</v>
      </c>
      <c r="U91" s="109">
        <f>J91/AA91</f>
        <v>25813.370000000003</v>
      </c>
      <c r="V91" s="109">
        <f t="shared" si="31"/>
        <v>2346.67</v>
      </c>
      <c r="W91" s="109">
        <f t="shared" si="32"/>
        <v>23466.700000000004</v>
      </c>
      <c r="X91" s="110">
        <f t="shared" si="42"/>
        <v>387200.55000000005</v>
      </c>
      <c r="Y91" s="110">
        <f t="shared" si="33"/>
        <v>352000.50000000006</v>
      </c>
      <c r="Z91" s="110"/>
      <c r="AA91" s="104">
        <f t="shared" si="43"/>
        <v>11340</v>
      </c>
      <c r="AB91" s="104">
        <v>6780</v>
      </c>
      <c r="AC91" s="104">
        <v>4560</v>
      </c>
      <c r="AD91" s="104"/>
      <c r="AE91" s="104">
        <f t="shared" si="44"/>
        <v>756</v>
      </c>
      <c r="AF91" s="104">
        <f t="shared" si="45"/>
        <v>756</v>
      </c>
      <c r="AG91" s="103" t="s">
        <v>1253</v>
      </c>
      <c r="AH91" s="100">
        <v>44666</v>
      </c>
      <c r="AI91" s="100">
        <v>44701</v>
      </c>
      <c r="AJ91" s="100"/>
      <c r="AK91" s="103" t="s">
        <v>1169</v>
      </c>
    </row>
    <row r="92" spans="1:37" ht="144.75" customHeight="1" x14ac:dyDescent="0.25">
      <c r="A92" s="99" t="s">
        <v>992</v>
      </c>
      <c r="B92" s="100">
        <v>44603</v>
      </c>
      <c r="C92" s="98">
        <v>545</v>
      </c>
      <c r="D92" s="99" t="s">
        <v>1918</v>
      </c>
      <c r="E92" s="102" t="s">
        <v>1793</v>
      </c>
      <c r="F92" s="100">
        <v>44624</v>
      </c>
      <c r="G92" s="99" t="s">
        <v>1247</v>
      </c>
      <c r="H92" s="103" t="s">
        <v>74</v>
      </c>
      <c r="I92" s="103" t="s">
        <v>837</v>
      </c>
      <c r="J92" s="104">
        <v>281882000.39999998</v>
      </c>
      <c r="K92" s="96">
        <v>258262766.84999999</v>
      </c>
      <c r="L92" s="96">
        <f t="shared" si="41"/>
        <v>258262766.84999999</v>
      </c>
      <c r="M92" s="96">
        <f t="shared" si="30"/>
        <v>23478433.350000001</v>
      </c>
      <c r="N92" s="103" t="s">
        <v>1012</v>
      </c>
      <c r="O92" s="103" t="s">
        <v>1013</v>
      </c>
      <c r="P92" s="103" t="s">
        <v>499</v>
      </c>
      <c r="Q92" s="106">
        <v>0</v>
      </c>
      <c r="R92" s="98">
        <v>100</v>
      </c>
      <c r="S92" s="98" t="s">
        <v>629</v>
      </c>
      <c r="T92" s="107">
        <v>15</v>
      </c>
      <c r="U92" s="109">
        <f>K92/AA92</f>
        <v>25813.37</v>
      </c>
      <c r="V92" s="109">
        <f t="shared" si="31"/>
        <v>2346.6699999999996</v>
      </c>
      <c r="W92" s="109">
        <f t="shared" si="32"/>
        <v>23466.7</v>
      </c>
      <c r="X92" s="110">
        <f t="shared" si="42"/>
        <v>387200.55</v>
      </c>
      <c r="Y92" s="110">
        <f t="shared" si="33"/>
        <v>352000.5</v>
      </c>
      <c r="Z92" s="110"/>
      <c r="AA92" s="104">
        <f t="shared" si="43"/>
        <v>10005</v>
      </c>
      <c r="AB92" s="104">
        <v>6030</v>
      </c>
      <c r="AC92" s="104">
        <v>3975</v>
      </c>
      <c r="AD92" s="104"/>
      <c r="AE92" s="104">
        <f t="shared" si="44"/>
        <v>667</v>
      </c>
      <c r="AF92" s="104">
        <f t="shared" si="45"/>
        <v>667</v>
      </c>
      <c r="AG92" s="103" t="s">
        <v>1254</v>
      </c>
      <c r="AH92" s="100">
        <v>44666</v>
      </c>
      <c r="AI92" s="100">
        <v>44701</v>
      </c>
      <c r="AJ92" s="100"/>
      <c r="AK92" s="103" t="s">
        <v>1169</v>
      </c>
    </row>
    <row r="93" spans="1:37" ht="75" x14ac:dyDescent="0.25">
      <c r="A93" s="99" t="s">
        <v>991</v>
      </c>
      <c r="B93" s="100">
        <v>44603</v>
      </c>
      <c r="C93" s="98">
        <v>545</v>
      </c>
      <c r="D93" s="99" t="s">
        <v>1795</v>
      </c>
      <c r="E93" s="102" t="s">
        <v>1794</v>
      </c>
      <c r="F93" s="100">
        <v>44624</v>
      </c>
      <c r="G93" s="99" t="s">
        <v>1248</v>
      </c>
      <c r="H93" s="103" t="s">
        <v>74</v>
      </c>
      <c r="I93" s="103" t="s">
        <v>835</v>
      </c>
      <c r="J93" s="104">
        <v>264844765.80000001</v>
      </c>
      <c r="K93" s="96">
        <v>239289569.09999999</v>
      </c>
      <c r="L93" s="96">
        <f t="shared" si="41"/>
        <v>239289569.09999999</v>
      </c>
      <c r="M93" s="96">
        <f t="shared" si="30"/>
        <v>21753597.190909091</v>
      </c>
      <c r="N93" s="103" t="s">
        <v>1012</v>
      </c>
      <c r="O93" s="103" t="s">
        <v>1013</v>
      </c>
      <c r="P93" s="103" t="s">
        <v>499</v>
      </c>
      <c r="Q93" s="106">
        <v>0</v>
      </c>
      <c r="R93" s="98">
        <v>100</v>
      </c>
      <c r="S93" s="98" t="s">
        <v>629</v>
      </c>
      <c r="T93" s="107">
        <v>30</v>
      </c>
      <c r="U93" s="109">
        <f t="shared" ref="U93:U107" si="46">J93/AA93</f>
        <v>28570.093398058252</v>
      </c>
      <c r="V93" s="109">
        <f t="shared" si="31"/>
        <v>2597.2812180052956</v>
      </c>
      <c r="W93" s="109">
        <f t="shared" si="32"/>
        <v>25972.812180052955</v>
      </c>
      <c r="X93" s="110">
        <f t="shared" si="42"/>
        <v>857102.80194174754</v>
      </c>
      <c r="Y93" s="110">
        <f t="shared" si="33"/>
        <v>779184.36540158861</v>
      </c>
      <c r="Z93" s="110"/>
      <c r="AA93" s="104">
        <f t="shared" si="43"/>
        <v>9270</v>
      </c>
      <c r="AB93" s="104">
        <v>7200</v>
      </c>
      <c r="AC93" s="104">
        <v>2070</v>
      </c>
      <c r="AD93" s="104"/>
      <c r="AE93" s="104">
        <v>309</v>
      </c>
      <c r="AF93" s="104">
        <v>309</v>
      </c>
      <c r="AG93" s="103" t="s">
        <v>1255</v>
      </c>
      <c r="AH93" s="100">
        <v>44652</v>
      </c>
      <c r="AI93" s="100">
        <v>44696</v>
      </c>
      <c r="AJ93" s="100"/>
      <c r="AK93" s="103" t="s">
        <v>1169</v>
      </c>
    </row>
    <row r="94" spans="1:37" ht="75" x14ac:dyDescent="0.25">
      <c r="A94" s="99" t="s">
        <v>990</v>
      </c>
      <c r="B94" s="100">
        <v>44603</v>
      </c>
      <c r="C94" s="98" t="s">
        <v>38</v>
      </c>
      <c r="D94" s="99" t="s">
        <v>1797</v>
      </c>
      <c r="E94" s="102" t="s">
        <v>1796</v>
      </c>
      <c r="F94" s="100">
        <v>44638</v>
      </c>
      <c r="G94" s="98" t="s">
        <v>1667</v>
      </c>
      <c r="H94" s="103" t="s">
        <v>77</v>
      </c>
      <c r="I94" s="103" t="s">
        <v>825</v>
      </c>
      <c r="J94" s="104">
        <v>596590538.95000005</v>
      </c>
      <c r="K94" s="96">
        <f t="shared" ref="K94:L107" si="47">J94</f>
        <v>596590538.95000005</v>
      </c>
      <c r="L94" s="96">
        <f t="shared" si="41"/>
        <v>596590538.95000005</v>
      </c>
      <c r="M94" s="96">
        <f t="shared" si="30"/>
        <v>54235503.540909089</v>
      </c>
      <c r="N94" s="103" t="s">
        <v>1666</v>
      </c>
      <c r="O94" s="103" t="s">
        <v>488</v>
      </c>
      <c r="P94" s="103" t="s">
        <v>1665</v>
      </c>
      <c r="Q94" s="106">
        <v>0</v>
      </c>
      <c r="R94" s="98">
        <v>100</v>
      </c>
      <c r="S94" s="98" t="s">
        <v>43</v>
      </c>
      <c r="T94" s="107">
        <v>30</v>
      </c>
      <c r="U94" s="109">
        <f t="shared" si="46"/>
        <v>524.33000000000004</v>
      </c>
      <c r="V94" s="109">
        <f t="shared" si="31"/>
        <v>47.666363636363641</v>
      </c>
      <c r="W94" s="109">
        <f t="shared" si="32"/>
        <v>476.66363636363639</v>
      </c>
      <c r="X94" s="110">
        <f t="shared" si="42"/>
        <v>15729.900000000001</v>
      </c>
      <c r="Y94" s="110">
        <f t="shared" si="33"/>
        <v>14299.909090909092</v>
      </c>
      <c r="Z94" s="110"/>
      <c r="AA94" s="104">
        <f t="shared" si="43"/>
        <v>1137815</v>
      </c>
      <c r="AB94" s="104">
        <v>356975</v>
      </c>
      <c r="AC94" s="104">
        <v>780840</v>
      </c>
      <c r="AD94" s="104"/>
      <c r="AE94" s="104">
        <f>AA94/T94</f>
        <v>37927.166666666664</v>
      </c>
      <c r="AF94" s="104">
        <f t="shared" ref="AF94:AF107" si="48">_xlfn.CEILING.MATH(AE94)</f>
        <v>37928</v>
      </c>
      <c r="AG94" s="103"/>
      <c r="AH94" s="100">
        <v>44713</v>
      </c>
      <c r="AI94" s="100">
        <v>44774</v>
      </c>
      <c r="AJ94" s="100"/>
      <c r="AK94" s="103" t="s">
        <v>2994</v>
      </c>
    </row>
    <row r="95" spans="1:37" ht="166.5" customHeight="1" x14ac:dyDescent="0.25">
      <c r="A95" s="99" t="s">
        <v>989</v>
      </c>
      <c r="B95" s="100">
        <v>44603</v>
      </c>
      <c r="C95" s="98" t="s">
        <v>38</v>
      </c>
      <c r="D95" s="99" t="s">
        <v>1919</v>
      </c>
      <c r="E95" s="102" t="s">
        <v>1920</v>
      </c>
      <c r="F95" s="100">
        <v>44624</v>
      </c>
      <c r="G95" s="99" t="s">
        <v>1242</v>
      </c>
      <c r="H95" s="103" t="s">
        <v>73</v>
      </c>
      <c r="I95" s="103" t="s">
        <v>867</v>
      </c>
      <c r="J95" s="104">
        <v>2223975.6</v>
      </c>
      <c r="K95" s="96">
        <f t="shared" si="47"/>
        <v>2223975.6</v>
      </c>
      <c r="L95" s="96">
        <f t="shared" si="41"/>
        <v>2223975.6</v>
      </c>
      <c r="M95" s="96">
        <f t="shared" si="30"/>
        <v>202179.6</v>
      </c>
      <c r="N95" s="103" t="s">
        <v>1256</v>
      </c>
      <c r="O95" s="103" t="s">
        <v>488</v>
      </c>
      <c r="P95" s="103" t="s">
        <v>22</v>
      </c>
      <c r="Q95" s="106">
        <v>100</v>
      </c>
      <c r="R95" s="98">
        <v>0</v>
      </c>
      <c r="S95" s="98" t="s">
        <v>43</v>
      </c>
      <c r="T95" s="107">
        <v>60</v>
      </c>
      <c r="U95" s="109">
        <f t="shared" si="46"/>
        <v>4.9700000000000006</v>
      </c>
      <c r="V95" s="109">
        <f t="shared" si="31"/>
        <v>0.45181818181818184</v>
      </c>
      <c r="W95" s="109">
        <f t="shared" si="32"/>
        <v>4.5181818181818185</v>
      </c>
      <c r="X95" s="110">
        <f t="shared" si="42"/>
        <v>298.20000000000005</v>
      </c>
      <c r="Y95" s="110">
        <f t="shared" si="33"/>
        <v>271.09090909090912</v>
      </c>
      <c r="Z95" s="110"/>
      <c r="AA95" s="104">
        <f t="shared" si="43"/>
        <v>447480</v>
      </c>
      <c r="AB95" s="104">
        <v>146455</v>
      </c>
      <c r="AC95" s="104">
        <v>301025</v>
      </c>
      <c r="AD95" s="104"/>
      <c r="AE95" s="104">
        <f>AA95/T95</f>
        <v>7458</v>
      </c>
      <c r="AF95" s="104">
        <f t="shared" si="48"/>
        <v>7458</v>
      </c>
      <c r="AG95" s="103"/>
      <c r="AH95" s="100">
        <v>44652</v>
      </c>
      <c r="AI95" s="100">
        <v>44774</v>
      </c>
      <c r="AJ95" s="100"/>
      <c r="AK95" s="103" t="s">
        <v>1169</v>
      </c>
    </row>
    <row r="96" spans="1:37" ht="159.75" customHeight="1" x14ac:dyDescent="0.25">
      <c r="A96" s="99" t="s">
        <v>988</v>
      </c>
      <c r="B96" s="100">
        <v>44603</v>
      </c>
      <c r="C96" s="98" t="s">
        <v>38</v>
      </c>
      <c r="D96" s="99" t="s">
        <v>1922</v>
      </c>
      <c r="E96" s="102" t="s">
        <v>1921</v>
      </c>
      <c r="F96" s="100">
        <v>44634</v>
      </c>
      <c r="G96" s="99" t="s">
        <v>1380</v>
      </c>
      <c r="H96" s="103" t="s">
        <v>443</v>
      </c>
      <c r="I96" s="103" t="s">
        <v>758</v>
      </c>
      <c r="J96" s="104">
        <v>498225745.93000001</v>
      </c>
      <c r="K96" s="96">
        <f t="shared" si="47"/>
        <v>498225745.93000001</v>
      </c>
      <c r="L96" s="96">
        <f t="shared" si="41"/>
        <v>498225745.93000001</v>
      </c>
      <c r="M96" s="96">
        <f t="shared" si="30"/>
        <v>45293249.630000003</v>
      </c>
      <c r="N96" s="103" t="s">
        <v>1358</v>
      </c>
      <c r="O96" s="103" t="s">
        <v>1359</v>
      </c>
      <c r="P96" s="103" t="s">
        <v>22</v>
      </c>
      <c r="Q96" s="106">
        <v>100</v>
      </c>
      <c r="R96" s="98">
        <v>0</v>
      </c>
      <c r="S96" s="98" t="s">
        <v>43</v>
      </c>
      <c r="T96" s="114" t="s">
        <v>3248</v>
      </c>
      <c r="U96" s="109">
        <f t="shared" si="46"/>
        <v>3.97</v>
      </c>
      <c r="V96" s="109">
        <f t="shared" si="31"/>
        <v>0.36090909090909096</v>
      </c>
      <c r="W96" s="109">
        <f t="shared" si="32"/>
        <v>3.6090909090909093</v>
      </c>
      <c r="X96" s="117" t="s">
        <v>3232</v>
      </c>
      <c r="Y96" s="110" t="e">
        <f t="shared" si="33"/>
        <v>#VALUE!</v>
      </c>
      <c r="Z96" s="117"/>
      <c r="AA96" s="104">
        <f t="shared" si="43"/>
        <v>125497669</v>
      </c>
      <c r="AB96" s="104">
        <v>54866220</v>
      </c>
      <c r="AC96" s="104">
        <v>70631449</v>
      </c>
      <c r="AD96" s="104"/>
      <c r="AE96" s="104">
        <v>4183255.63</v>
      </c>
      <c r="AF96" s="104">
        <f t="shared" si="48"/>
        <v>4183256</v>
      </c>
      <c r="AG96" s="103"/>
      <c r="AH96" s="100">
        <v>44652</v>
      </c>
      <c r="AI96" s="100">
        <v>44774</v>
      </c>
      <c r="AJ96" s="100"/>
      <c r="AK96" s="103" t="s">
        <v>67</v>
      </c>
    </row>
    <row r="97" spans="1:37" ht="190.5" customHeight="1" x14ac:dyDescent="0.25">
      <c r="A97" s="99" t="s">
        <v>986</v>
      </c>
      <c r="B97" s="100">
        <v>44603</v>
      </c>
      <c r="C97" s="98">
        <v>545</v>
      </c>
      <c r="D97" s="99" t="s">
        <v>1933</v>
      </c>
      <c r="E97" s="102" t="s">
        <v>1932</v>
      </c>
      <c r="F97" s="100">
        <v>44624</v>
      </c>
      <c r="G97" s="99" t="s">
        <v>1420</v>
      </c>
      <c r="H97" s="103" t="s">
        <v>74</v>
      </c>
      <c r="I97" s="103" t="s">
        <v>835</v>
      </c>
      <c r="J97" s="104">
        <v>291174362.39999998</v>
      </c>
      <c r="K97" s="96">
        <f t="shared" si="47"/>
        <v>291174362.39999998</v>
      </c>
      <c r="L97" s="96">
        <f t="shared" si="41"/>
        <v>291174362.39999998</v>
      </c>
      <c r="M97" s="96">
        <f t="shared" si="30"/>
        <v>26470396.581818182</v>
      </c>
      <c r="N97" s="103" t="s">
        <v>1012</v>
      </c>
      <c r="O97" s="103" t="s">
        <v>1013</v>
      </c>
      <c r="P97" s="103" t="s">
        <v>499</v>
      </c>
      <c r="Q97" s="106">
        <v>0</v>
      </c>
      <c r="R97" s="98">
        <v>100</v>
      </c>
      <c r="S97" s="98" t="s">
        <v>629</v>
      </c>
      <c r="T97" s="107">
        <v>30</v>
      </c>
      <c r="U97" s="109">
        <f t="shared" si="46"/>
        <v>25813.329999999998</v>
      </c>
      <c r="V97" s="109">
        <f t="shared" si="31"/>
        <v>2346.6663636363637</v>
      </c>
      <c r="W97" s="109">
        <f t="shared" si="32"/>
        <v>23466.663636363635</v>
      </c>
      <c r="X97" s="110">
        <f>U97*T97</f>
        <v>774399.89999999991</v>
      </c>
      <c r="Y97" s="110">
        <f t="shared" si="33"/>
        <v>703999.90909090906</v>
      </c>
      <c r="Z97" s="110"/>
      <c r="AA97" s="104">
        <f t="shared" si="43"/>
        <v>11280</v>
      </c>
      <c r="AB97" s="104">
        <v>7860</v>
      </c>
      <c r="AC97" s="104">
        <v>3420</v>
      </c>
      <c r="AD97" s="104"/>
      <c r="AE97" s="104">
        <f>AA97/T97</f>
        <v>376</v>
      </c>
      <c r="AF97" s="104">
        <f t="shared" si="48"/>
        <v>376</v>
      </c>
      <c r="AG97" s="103" t="s">
        <v>1257</v>
      </c>
      <c r="AH97" s="100">
        <v>44652</v>
      </c>
      <c r="AI97" s="100">
        <v>44696</v>
      </c>
      <c r="AJ97" s="100"/>
      <c r="AK97" s="103" t="s">
        <v>1169</v>
      </c>
    </row>
    <row r="98" spans="1:37" ht="75" x14ac:dyDescent="0.25">
      <c r="A98" s="99" t="s">
        <v>985</v>
      </c>
      <c r="B98" s="100">
        <v>44603</v>
      </c>
      <c r="C98" s="98" t="s">
        <v>38</v>
      </c>
      <c r="D98" s="99" t="s">
        <v>1935</v>
      </c>
      <c r="E98" s="102" t="s">
        <v>1934</v>
      </c>
      <c r="F98" s="100">
        <v>44624</v>
      </c>
      <c r="G98" s="99" t="s">
        <v>1421</v>
      </c>
      <c r="H98" s="103" t="s">
        <v>443</v>
      </c>
      <c r="I98" s="103" t="s">
        <v>820</v>
      </c>
      <c r="J98" s="104">
        <v>28465719.539999999</v>
      </c>
      <c r="K98" s="96">
        <f t="shared" si="47"/>
        <v>28465719.539999999</v>
      </c>
      <c r="L98" s="96">
        <f t="shared" si="41"/>
        <v>28465719.539999999</v>
      </c>
      <c r="M98" s="96">
        <f t="shared" si="30"/>
        <v>2587792.6854545451</v>
      </c>
      <c r="N98" s="103" t="s">
        <v>1258</v>
      </c>
      <c r="O98" s="103" t="s">
        <v>1259</v>
      </c>
      <c r="P98" s="103" t="s">
        <v>22</v>
      </c>
      <c r="Q98" s="106">
        <v>100</v>
      </c>
      <c r="R98" s="98">
        <v>0</v>
      </c>
      <c r="S98" s="98" t="s">
        <v>34</v>
      </c>
      <c r="T98" s="107">
        <v>60</v>
      </c>
      <c r="U98" s="109">
        <f t="shared" si="46"/>
        <v>1.8299999999999998</v>
      </c>
      <c r="V98" s="109">
        <f t="shared" si="31"/>
        <v>0.16636363636363632</v>
      </c>
      <c r="W98" s="109">
        <f t="shared" si="32"/>
        <v>1.6636363636363636</v>
      </c>
      <c r="X98" s="110">
        <f>U98*T98</f>
        <v>109.8</v>
      </c>
      <c r="Y98" s="110">
        <f t="shared" si="33"/>
        <v>99.818181818181813</v>
      </c>
      <c r="Z98" s="110"/>
      <c r="AA98" s="104">
        <f t="shared" si="43"/>
        <v>15555038</v>
      </c>
      <c r="AB98" s="104">
        <v>2263800</v>
      </c>
      <c r="AC98" s="104">
        <v>13291238</v>
      </c>
      <c r="AD98" s="104"/>
      <c r="AE98" s="104">
        <f>AA98/T98</f>
        <v>259250.63333333333</v>
      </c>
      <c r="AF98" s="104">
        <f t="shared" si="48"/>
        <v>259251</v>
      </c>
      <c r="AG98" s="103"/>
      <c r="AH98" s="100">
        <v>44652</v>
      </c>
      <c r="AI98" s="100">
        <v>44805</v>
      </c>
      <c r="AJ98" s="100"/>
      <c r="AK98" s="103" t="s">
        <v>67</v>
      </c>
    </row>
    <row r="99" spans="1:37" ht="75" x14ac:dyDescent="0.25">
      <c r="A99" s="99" t="s">
        <v>983</v>
      </c>
      <c r="B99" s="100">
        <v>44603</v>
      </c>
      <c r="C99" s="98" t="s">
        <v>38</v>
      </c>
      <c r="D99" s="99" t="s">
        <v>1937</v>
      </c>
      <c r="E99" s="102" t="s">
        <v>1936</v>
      </c>
      <c r="F99" s="100">
        <v>44638</v>
      </c>
      <c r="G99" s="99" t="s">
        <v>1668</v>
      </c>
      <c r="H99" s="103" t="s">
        <v>443</v>
      </c>
      <c r="I99" s="103" t="s">
        <v>827</v>
      </c>
      <c r="J99" s="104">
        <v>714315666.89999998</v>
      </c>
      <c r="K99" s="96">
        <f t="shared" si="47"/>
        <v>714315666.89999998</v>
      </c>
      <c r="L99" s="96">
        <f t="shared" si="41"/>
        <v>714315666.89999998</v>
      </c>
      <c r="M99" s="96">
        <f t="shared" si="30"/>
        <v>64937787.899999999</v>
      </c>
      <c r="N99" s="103" t="s">
        <v>1669</v>
      </c>
      <c r="O99" s="103" t="s">
        <v>947</v>
      </c>
      <c r="P99" s="103" t="s">
        <v>22</v>
      </c>
      <c r="Q99" s="106">
        <v>100</v>
      </c>
      <c r="R99" s="98">
        <v>0</v>
      </c>
      <c r="S99" s="98" t="s">
        <v>43</v>
      </c>
      <c r="T99" s="107">
        <v>30</v>
      </c>
      <c r="U99" s="109">
        <f t="shared" si="46"/>
        <v>6.71</v>
      </c>
      <c r="V99" s="109">
        <f t="shared" si="31"/>
        <v>0.61</v>
      </c>
      <c r="W99" s="109">
        <f t="shared" si="32"/>
        <v>6.1</v>
      </c>
      <c r="X99" s="110">
        <f>U99*T99</f>
        <v>201.3</v>
      </c>
      <c r="Y99" s="110">
        <f t="shared" si="33"/>
        <v>183</v>
      </c>
      <c r="Z99" s="110"/>
      <c r="AA99" s="104">
        <f t="shared" si="43"/>
        <v>106455390</v>
      </c>
      <c r="AB99" s="104">
        <v>61181310</v>
      </c>
      <c r="AC99" s="104">
        <v>45274080</v>
      </c>
      <c r="AD99" s="104"/>
      <c r="AE99" s="104">
        <f>AA99/T99</f>
        <v>3548513</v>
      </c>
      <c r="AF99" s="104">
        <f t="shared" si="48"/>
        <v>3548513</v>
      </c>
      <c r="AG99" s="103"/>
      <c r="AH99" s="100">
        <v>44652</v>
      </c>
      <c r="AI99" s="100">
        <v>44774</v>
      </c>
      <c r="AJ99" s="100"/>
      <c r="AK99" s="103" t="s">
        <v>67</v>
      </c>
    </row>
    <row r="100" spans="1:37" ht="126" x14ac:dyDescent="0.25">
      <c r="A100" s="99" t="s">
        <v>987</v>
      </c>
      <c r="B100" s="100">
        <v>44603</v>
      </c>
      <c r="C100" s="98">
        <v>545</v>
      </c>
      <c r="D100" s="99" t="s">
        <v>1939</v>
      </c>
      <c r="E100" s="102" t="s">
        <v>1938</v>
      </c>
      <c r="F100" s="100">
        <v>44624</v>
      </c>
      <c r="G100" s="99" t="s">
        <v>1260</v>
      </c>
      <c r="H100" s="103" t="s">
        <v>74</v>
      </c>
      <c r="I100" s="103" t="s">
        <v>835</v>
      </c>
      <c r="J100" s="104">
        <v>258649566.59999999</v>
      </c>
      <c r="K100" s="96">
        <f t="shared" si="47"/>
        <v>258649566.59999999</v>
      </c>
      <c r="L100" s="96">
        <f t="shared" si="41"/>
        <v>258649566.59999999</v>
      </c>
      <c r="M100" s="96">
        <f t="shared" si="30"/>
        <v>23513596.963636365</v>
      </c>
      <c r="N100" s="103" t="s">
        <v>1012</v>
      </c>
      <c r="O100" s="103" t="s">
        <v>1013</v>
      </c>
      <c r="P100" s="103" t="s">
        <v>499</v>
      </c>
      <c r="Q100" s="106">
        <v>0</v>
      </c>
      <c r="R100" s="98">
        <v>100</v>
      </c>
      <c r="S100" s="98" t="s">
        <v>629</v>
      </c>
      <c r="T100" s="107">
        <v>30</v>
      </c>
      <c r="U100" s="109">
        <f t="shared" si="46"/>
        <v>25813.329999999998</v>
      </c>
      <c r="V100" s="109">
        <f t="shared" si="31"/>
        <v>2346.6663636363637</v>
      </c>
      <c r="W100" s="109">
        <f t="shared" si="32"/>
        <v>23466.663636363635</v>
      </c>
      <c r="X100" s="110">
        <f>U100*T100</f>
        <v>774399.89999999991</v>
      </c>
      <c r="Y100" s="110">
        <f t="shared" si="33"/>
        <v>703999.90909090906</v>
      </c>
      <c r="Z100" s="110"/>
      <c r="AA100" s="104">
        <f t="shared" si="43"/>
        <v>10020</v>
      </c>
      <c r="AB100" s="104">
        <v>6990</v>
      </c>
      <c r="AC100" s="104">
        <v>3030</v>
      </c>
      <c r="AD100" s="104"/>
      <c r="AE100" s="104">
        <f>AA100/T100</f>
        <v>334</v>
      </c>
      <c r="AF100" s="104">
        <f t="shared" si="48"/>
        <v>334</v>
      </c>
      <c r="AG100" s="103" t="s">
        <v>982</v>
      </c>
      <c r="AH100" s="100">
        <v>44652</v>
      </c>
      <c r="AI100" s="100">
        <v>44696</v>
      </c>
      <c r="AJ100" s="100"/>
      <c r="AK100" s="103" t="s">
        <v>1169</v>
      </c>
    </row>
    <row r="101" spans="1:37" ht="233.25" customHeight="1" x14ac:dyDescent="0.25">
      <c r="A101" s="99" t="s">
        <v>981</v>
      </c>
      <c r="B101" s="100">
        <v>44603</v>
      </c>
      <c r="C101" s="98" t="s">
        <v>1168</v>
      </c>
      <c r="D101" s="99" t="s">
        <v>1941</v>
      </c>
      <c r="E101" s="102" t="s">
        <v>1940</v>
      </c>
      <c r="F101" s="100">
        <v>44624</v>
      </c>
      <c r="G101" s="99" t="s">
        <v>1243</v>
      </c>
      <c r="H101" s="103" t="s">
        <v>1249</v>
      </c>
      <c r="I101" s="103" t="s">
        <v>842</v>
      </c>
      <c r="J101" s="104">
        <v>1581951.58</v>
      </c>
      <c r="K101" s="96">
        <f t="shared" si="47"/>
        <v>1581951.58</v>
      </c>
      <c r="L101" s="96">
        <f t="shared" si="41"/>
        <v>1581951.58</v>
      </c>
      <c r="M101" s="96">
        <f t="shared" si="30"/>
        <v>143813.78</v>
      </c>
      <c r="N101" s="103" t="s">
        <v>1250</v>
      </c>
      <c r="O101" s="103" t="s">
        <v>1252</v>
      </c>
      <c r="P101" s="103" t="s">
        <v>22</v>
      </c>
      <c r="Q101" s="106">
        <v>100</v>
      </c>
      <c r="R101" s="98">
        <v>0</v>
      </c>
      <c r="S101" s="98" t="s">
        <v>629</v>
      </c>
      <c r="T101" s="107">
        <v>0.5</v>
      </c>
      <c r="U101" s="109">
        <f t="shared" si="46"/>
        <v>188.98000000000002</v>
      </c>
      <c r="V101" s="109">
        <f t="shared" si="31"/>
        <v>17.180000000000003</v>
      </c>
      <c r="W101" s="109">
        <f t="shared" si="32"/>
        <v>171.8</v>
      </c>
      <c r="X101" s="110">
        <f>U101*T101</f>
        <v>94.490000000000009</v>
      </c>
      <c r="Y101" s="110">
        <f t="shared" si="33"/>
        <v>85.9</v>
      </c>
      <c r="Z101" s="110"/>
      <c r="AA101" s="104">
        <f t="shared" si="43"/>
        <v>8371</v>
      </c>
      <c r="AB101" s="104">
        <v>8371</v>
      </c>
      <c r="AC101" s="104"/>
      <c r="AD101" s="104"/>
      <c r="AE101" s="104">
        <f>AA101/T101</f>
        <v>16742</v>
      </c>
      <c r="AF101" s="104">
        <f t="shared" si="48"/>
        <v>16742</v>
      </c>
      <c r="AG101" s="103"/>
      <c r="AH101" s="100">
        <v>44743</v>
      </c>
      <c r="AI101" s="100"/>
      <c r="AJ101" s="100"/>
      <c r="AK101" s="103" t="s">
        <v>1169</v>
      </c>
    </row>
    <row r="102" spans="1:37" ht="94.5" x14ac:dyDescent="0.25">
      <c r="A102" s="99" t="s">
        <v>1042</v>
      </c>
      <c r="B102" s="100">
        <v>44606</v>
      </c>
      <c r="C102" s="98" t="s">
        <v>38</v>
      </c>
      <c r="D102" s="99" t="s">
        <v>1943</v>
      </c>
      <c r="E102" s="102" t="s">
        <v>1942</v>
      </c>
      <c r="F102" s="100">
        <v>44641</v>
      </c>
      <c r="G102" s="98" t="s">
        <v>1679</v>
      </c>
      <c r="H102" s="103" t="s">
        <v>73</v>
      </c>
      <c r="I102" s="103" t="s">
        <v>851</v>
      </c>
      <c r="J102" s="104">
        <v>1616103885.9000001</v>
      </c>
      <c r="K102" s="96">
        <f t="shared" si="47"/>
        <v>1616103885.9000001</v>
      </c>
      <c r="L102" s="96">
        <f t="shared" si="41"/>
        <v>1616103885.9000001</v>
      </c>
      <c r="M102" s="96">
        <f t="shared" si="30"/>
        <v>146918535.08181819</v>
      </c>
      <c r="N102" s="103" t="s">
        <v>1670</v>
      </c>
      <c r="O102" s="103" t="s">
        <v>1671</v>
      </c>
      <c r="P102" s="103" t="s">
        <v>22</v>
      </c>
      <c r="Q102" s="106">
        <v>100</v>
      </c>
      <c r="R102" s="98">
        <v>0</v>
      </c>
      <c r="S102" s="98" t="s">
        <v>43</v>
      </c>
      <c r="T102" s="114" t="s">
        <v>3249</v>
      </c>
      <c r="U102" s="109">
        <f t="shared" si="46"/>
        <v>37.86</v>
      </c>
      <c r="V102" s="109">
        <f t="shared" si="31"/>
        <v>3.4418181818181819</v>
      </c>
      <c r="W102" s="109">
        <f t="shared" si="32"/>
        <v>34.418181818181814</v>
      </c>
      <c r="X102" s="117" t="s">
        <v>3233</v>
      </c>
      <c r="Y102" s="110" t="e">
        <f t="shared" si="33"/>
        <v>#VALUE!</v>
      </c>
      <c r="Z102" s="117"/>
      <c r="AA102" s="104">
        <f t="shared" si="43"/>
        <v>42686315</v>
      </c>
      <c r="AB102" s="104">
        <v>16091220</v>
      </c>
      <c r="AC102" s="104">
        <v>26595095</v>
      </c>
      <c r="AD102" s="104"/>
      <c r="AE102" s="104">
        <v>355719.29</v>
      </c>
      <c r="AF102" s="104">
        <f t="shared" si="48"/>
        <v>355720</v>
      </c>
      <c r="AG102" s="103"/>
      <c r="AH102" s="100">
        <v>44652</v>
      </c>
      <c r="AI102" s="100">
        <v>44743</v>
      </c>
      <c r="AJ102" s="100"/>
      <c r="AK102" s="103" t="s">
        <v>1169</v>
      </c>
    </row>
    <row r="103" spans="1:37" ht="94.5" x14ac:dyDescent="0.25">
      <c r="A103" s="99" t="s">
        <v>1041</v>
      </c>
      <c r="B103" s="100">
        <v>44606</v>
      </c>
      <c r="C103" s="98" t="s">
        <v>38</v>
      </c>
      <c r="D103" s="99" t="s">
        <v>1945</v>
      </c>
      <c r="E103" s="102" t="s">
        <v>1944</v>
      </c>
      <c r="F103" s="100">
        <v>44641</v>
      </c>
      <c r="G103" s="98" t="s">
        <v>1680</v>
      </c>
      <c r="H103" s="103" t="s">
        <v>73</v>
      </c>
      <c r="I103" s="103" t="s">
        <v>851</v>
      </c>
      <c r="J103" s="104">
        <v>1881520848</v>
      </c>
      <c r="K103" s="96">
        <f t="shared" si="47"/>
        <v>1881520848</v>
      </c>
      <c r="L103" s="96">
        <f t="shared" si="47"/>
        <v>1881520848</v>
      </c>
      <c r="M103" s="96">
        <f t="shared" si="30"/>
        <v>171047349.81818181</v>
      </c>
      <c r="N103" s="103" t="s">
        <v>1670</v>
      </c>
      <c r="O103" s="103" t="s">
        <v>1671</v>
      </c>
      <c r="P103" s="103" t="s">
        <v>22</v>
      </c>
      <c r="Q103" s="106">
        <v>100</v>
      </c>
      <c r="R103" s="98">
        <v>0</v>
      </c>
      <c r="S103" s="98" t="s">
        <v>43</v>
      </c>
      <c r="T103" s="114" t="s">
        <v>3250</v>
      </c>
      <c r="U103" s="109">
        <f t="shared" si="46"/>
        <v>37.86</v>
      </c>
      <c r="V103" s="109">
        <f t="shared" si="31"/>
        <v>3.4418181818181819</v>
      </c>
      <c r="W103" s="109">
        <f t="shared" si="32"/>
        <v>34.418181818181814</v>
      </c>
      <c r="X103" s="117" t="s">
        <v>3233</v>
      </c>
      <c r="Y103" s="110" t="e">
        <f t="shared" si="33"/>
        <v>#VALUE!</v>
      </c>
      <c r="Z103" s="117"/>
      <c r="AA103" s="104">
        <f t="shared" si="43"/>
        <v>49696800</v>
      </c>
      <c r="AB103" s="104">
        <v>18733860</v>
      </c>
      <c r="AC103" s="104">
        <v>30962940</v>
      </c>
      <c r="AD103" s="104"/>
      <c r="AE103" s="104">
        <v>414140</v>
      </c>
      <c r="AF103" s="104">
        <f t="shared" si="48"/>
        <v>414140</v>
      </c>
      <c r="AG103" s="103"/>
      <c r="AH103" s="100">
        <v>44652</v>
      </c>
      <c r="AI103" s="100">
        <v>44743</v>
      </c>
      <c r="AJ103" s="100"/>
      <c r="AK103" s="103" t="s">
        <v>1169</v>
      </c>
    </row>
    <row r="104" spans="1:37" ht="75" x14ac:dyDescent="0.25">
      <c r="A104" s="99" t="s">
        <v>1040</v>
      </c>
      <c r="B104" s="100">
        <v>44606</v>
      </c>
      <c r="C104" s="98">
        <v>545</v>
      </c>
      <c r="D104" s="99" t="s">
        <v>1947</v>
      </c>
      <c r="E104" s="102" t="s">
        <v>1946</v>
      </c>
      <c r="F104" s="100">
        <v>44634</v>
      </c>
      <c r="G104" s="99" t="s">
        <v>1381</v>
      </c>
      <c r="H104" s="103" t="s">
        <v>74</v>
      </c>
      <c r="I104" s="103" t="s">
        <v>720</v>
      </c>
      <c r="J104" s="104">
        <v>274137564.60000002</v>
      </c>
      <c r="K104" s="96">
        <f t="shared" si="47"/>
        <v>274137564.60000002</v>
      </c>
      <c r="L104" s="96">
        <f t="shared" si="47"/>
        <v>274137564.60000002</v>
      </c>
      <c r="M104" s="96">
        <f t="shared" si="30"/>
        <v>24921596.781818181</v>
      </c>
      <c r="N104" s="103" t="s">
        <v>1012</v>
      </c>
      <c r="O104" s="103" t="s">
        <v>1013</v>
      </c>
      <c r="P104" s="103" t="s">
        <v>499</v>
      </c>
      <c r="Q104" s="106">
        <v>0</v>
      </c>
      <c r="R104" s="98">
        <v>100</v>
      </c>
      <c r="S104" s="98" t="s">
        <v>629</v>
      </c>
      <c r="T104" s="107">
        <v>30</v>
      </c>
      <c r="U104" s="109">
        <f t="shared" si="46"/>
        <v>25813.33</v>
      </c>
      <c r="V104" s="109">
        <f t="shared" si="31"/>
        <v>2346.6663636363637</v>
      </c>
      <c r="W104" s="109">
        <f t="shared" si="32"/>
        <v>23466.663636363639</v>
      </c>
      <c r="X104" s="110">
        <f>U104*T104</f>
        <v>774399.9</v>
      </c>
      <c r="Y104" s="110">
        <f t="shared" si="33"/>
        <v>703999.90909090918</v>
      </c>
      <c r="Z104" s="110"/>
      <c r="AA104" s="104">
        <f t="shared" si="43"/>
        <v>10620</v>
      </c>
      <c r="AB104" s="104">
        <v>7410</v>
      </c>
      <c r="AC104" s="104">
        <v>3210</v>
      </c>
      <c r="AD104" s="104"/>
      <c r="AE104" s="104">
        <f>AA104/T104</f>
        <v>354</v>
      </c>
      <c r="AF104" s="104">
        <f t="shared" si="48"/>
        <v>354</v>
      </c>
      <c r="AG104" s="103" t="s">
        <v>1360</v>
      </c>
      <c r="AH104" s="100">
        <v>44652</v>
      </c>
      <c r="AI104" s="100">
        <v>44696</v>
      </c>
      <c r="AJ104" s="100"/>
      <c r="AK104" s="103" t="s">
        <v>1169</v>
      </c>
    </row>
    <row r="105" spans="1:37" ht="75" x14ac:dyDescent="0.25">
      <c r="A105" s="99" t="s">
        <v>1039</v>
      </c>
      <c r="B105" s="100">
        <v>44606</v>
      </c>
      <c r="C105" s="98">
        <v>545</v>
      </c>
      <c r="D105" s="99" t="s">
        <v>1949</v>
      </c>
      <c r="E105" s="102" t="s">
        <v>1948</v>
      </c>
      <c r="F105" s="100">
        <v>44634</v>
      </c>
      <c r="G105" s="99" t="s">
        <v>1382</v>
      </c>
      <c r="H105" s="103" t="s">
        <v>74</v>
      </c>
      <c r="I105" s="103" t="s">
        <v>720</v>
      </c>
      <c r="J105" s="104">
        <v>289625562.60000002</v>
      </c>
      <c r="K105" s="96">
        <f t="shared" si="47"/>
        <v>289625562.60000002</v>
      </c>
      <c r="L105" s="96">
        <f t="shared" si="47"/>
        <v>289625562.60000002</v>
      </c>
      <c r="M105" s="96">
        <f t="shared" si="30"/>
        <v>26329596.600000001</v>
      </c>
      <c r="N105" s="103" t="s">
        <v>1012</v>
      </c>
      <c r="O105" s="103" t="s">
        <v>1013</v>
      </c>
      <c r="P105" s="103" t="s">
        <v>499</v>
      </c>
      <c r="Q105" s="106">
        <v>0</v>
      </c>
      <c r="R105" s="98">
        <v>100</v>
      </c>
      <c r="S105" s="98" t="s">
        <v>629</v>
      </c>
      <c r="T105" s="107">
        <v>30</v>
      </c>
      <c r="U105" s="109">
        <f t="shared" si="46"/>
        <v>25813.33</v>
      </c>
      <c r="V105" s="109">
        <f t="shared" si="31"/>
        <v>2346.6663636363637</v>
      </c>
      <c r="W105" s="109">
        <f t="shared" si="32"/>
        <v>23466.663636363639</v>
      </c>
      <c r="X105" s="110">
        <f>U105*T105</f>
        <v>774399.9</v>
      </c>
      <c r="Y105" s="110">
        <f t="shared" si="33"/>
        <v>703999.90909090918</v>
      </c>
      <c r="Z105" s="110"/>
      <c r="AA105" s="104">
        <f t="shared" si="43"/>
        <v>11220</v>
      </c>
      <c r="AB105" s="104">
        <v>7860</v>
      </c>
      <c r="AC105" s="104">
        <v>3360</v>
      </c>
      <c r="AD105" s="104"/>
      <c r="AE105" s="104">
        <f>AA105/T105</f>
        <v>374</v>
      </c>
      <c r="AF105" s="104">
        <f t="shared" si="48"/>
        <v>374</v>
      </c>
      <c r="AG105" s="103" t="s">
        <v>1361</v>
      </c>
      <c r="AH105" s="100">
        <v>44652</v>
      </c>
      <c r="AI105" s="100">
        <v>44696</v>
      </c>
      <c r="AJ105" s="100"/>
      <c r="AK105" s="103" t="s">
        <v>1169</v>
      </c>
    </row>
    <row r="106" spans="1:37" ht="75" x14ac:dyDescent="0.25">
      <c r="A106" s="99" t="s">
        <v>1038</v>
      </c>
      <c r="B106" s="100">
        <v>44606</v>
      </c>
      <c r="C106" s="98" t="s">
        <v>38</v>
      </c>
      <c r="D106" s="99" t="s">
        <v>1951</v>
      </c>
      <c r="E106" s="102" t="s">
        <v>1950</v>
      </c>
      <c r="F106" s="100">
        <v>44629</v>
      </c>
      <c r="G106" s="98" t="s">
        <v>1297</v>
      </c>
      <c r="H106" s="103" t="s">
        <v>73</v>
      </c>
      <c r="I106" s="103" t="s">
        <v>850</v>
      </c>
      <c r="J106" s="104">
        <v>40091354.5</v>
      </c>
      <c r="K106" s="96">
        <f t="shared" si="47"/>
        <v>40091354.5</v>
      </c>
      <c r="L106" s="96">
        <f t="shared" si="47"/>
        <v>40091354.5</v>
      </c>
      <c r="M106" s="96">
        <f t="shared" si="30"/>
        <v>3644668.5909090908</v>
      </c>
      <c r="N106" s="103" t="s">
        <v>1299</v>
      </c>
      <c r="O106" s="103" t="s">
        <v>488</v>
      </c>
      <c r="P106" s="103" t="s">
        <v>33</v>
      </c>
      <c r="Q106" s="106">
        <v>0</v>
      </c>
      <c r="R106" s="98">
        <v>100</v>
      </c>
      <c r="S106" s="98" t="s">
        <v>43</v>
      </c>
      <c r="T106" s="107">
        <v>60</v>
      </c>
      <c r="U106" s="109">
        <f t="shared" si="46"/>
        <v>56.45</v>
      </c>
      <c r="V106" s="109">
        <f t="shared" si="31"/>
        <v>5.1318181818181818</v>
      </c>
      <c r="W106" s="109">
        <f t="shared" si="32"/>
        <v>51.31818181818182</v>
      </c>
      <c r="X106" s="110">
        <f>U106*T106</f>
        <v>3387</v>
      </c>
      <c r="Y106" s="110">
        <f t="shared" si="33"/>
        <v>3079.090909090909</v>
      </c>
      <c r="Z106" s="110"/>
      <c r="AA106" s="104">
        <f t="shared" si="43"/>
        <v>710210</v>
      </c>
      <c r="AB106" s="104">
        <v>600000</v>
      </c>
      <c r="AC106" s="104">
        <v>110210</v>
      </c>
      <c r="AD106" s="104"/>
      <c r="AE106" s="104">
        <f>AA106/T106</f>
        <v>11836.833333333334</v>
      </c>
      <c r="AF106" s="104">
        <f t="shared" si="48"/>
        <v>11837</v>
      </c>
      <c r="AG106" s="103"/>
      <c r="AH106" s="100">
        <v>44652</v>
      </c>
      <c r="AI106" s="100"/>
      <c r="AJ106" s="100"/>
      <c r="AK106" s="103" t="s">
        <v>1169</v>
      </c>
    </row>
    <row r="107" spans="1:37" ht="75" x14ac:dyDescent="0.25">
      <c r="A107" s="99" t="s">
        <v>1037</v>
      </c>
      <c r="B107" s="100">
        <v>44606</v>
      </c>
      <c r="C107" s="98" t="s">
        <v>38</v>
      </c>
      <c r="D107" s="99" t="s">
        <v>1953</v>
      </c>
      <c r="E107" s="102" t="s">
        <v>1952</v>
      </c>
      <c r="F107" s="100">
        <v>44629</v>
      </c>
      <c r="G107" s="98" t="s">
        <v>1298</v>
      </c>
      <c r="H107" s="103" t="s">
        <v>73</v>
      </c>
      <c r="I107" s="103" t="s">
        <v>834</v>
      </c>
      <c r="J107" s="104">
        <v>14684651.6</v>
      </c>
      <c r="K107" s="96">
        <f t="shared" si="47"/>
        <v>14684651.6</v>
      </c>
      <c r="L107" s="96">
        <f t="shared" si="47"/>
        <v>14684651.6</v>
      </c>
      <c r="M107" s="96">
        <f t="shared" si="30"/>
        <v>1334968.3272727274</v>
      </c>
      <c r="N107" s="103" t="s">
        <v>1299</v>
      </c>
      <c r="O107" s="103" t="s">
        <v>666</v>
      </c>
      <c r="P107" s="103" t="s">
        <v>499</v>
      </c>
      <c r="Q107" s="106">
        <v>0</v>
      </c>
      <c r="R107" s="98">
        <v>100</v>
      </c>
      <c r="S107" s="98" t="s">
        <v>26</v>
      </c>
      <c r="T107" s="107">
        <v>300</v>
      </c>
      <c r="U107" s="109">
        <f t="shared" si="46"/>
        <v>11.209999999999999</v>
      </c>
      <c r="V107" s="109">
        <f t="shared" si="31"/>
        <v>1.019090909090909</v>
      </c>
      <c r="W107" s="109">
        <f t="shared" si="32"/>
        <v>10.19090909090909</v>
      </c>
      <c r="X107" s="110">
        <f>U107*T107</f>
        <v>3362.9999999999995</v>
      </c>
      <c r="Y107" s="110">
        <f t="shared" si="33"/>
        <v>3057.272727272727</v>
      </c>
      <c r="Z107" s="110"/>
      <c r="AA107" s="104">
        <f t="shared" si="43"/>
        <v>1309960</v>
      </c>
      <c r="AB107" s="104">
        <v>163500</v>
      </c>
      <c r="AC107" s="104">
        <v>1146460</v>
      </c>
      <c r="AD107" s="104"/>
      <c r="AE107" s="104">
        <f>AA107/T107</f>
        <v>4366.5333333333338</v>
      </c>
      <c r="AF107" s="104">
        <f t="shared" si="48"/>
        <v>4367</v>
      </c>
      <c r="AG107" s="103"/>
      <c r="AH107" s="100">
        <v>44652</v>
      </c>
      <c r="AI107" s="100">
        <v>44774</v>
      </c>
      <c r="AJ107" s="100"/>
      <c r="AK107" s="103" t="s">
        <v>1169</v>
      </c>
    </row>
    <row r="108" spans="1:37" x14ac:dyDescent="0.25">
      <c r="A108" s="99" t="s">
        <v>1036</v>
      </c>
      <c r="B108" s="100">
        <v>44606</v>
      </c>
      <c r="C108" s="98">
        <v>1416</v>
      </c>
      <c r="D108" s="99" t="s">
        <v>462</v>
      </c>
      <c r="E108" s="103" t="s">
        <v>462</v>
      </c>
      <c r="F108" s="100" t="s">
        <v>462</v>
      </c>
      <c r="G108" s="98" t="s">
        <v>462</v>
      </c>
      <c r="H108" s="103" t="s">
        <v>462</v>
      </c>
      <c r="I108" s="103" t="s">
        <v>688</v>
      </c>
      <c r="J108" s="105" t="s">
        <v>462</v>
      </c>
      <c r="K108" s="105" t="s">
        <v>462</v>
      </c>
      <c r="L108" s="105" t="s">
        <v>462</v>
      </c>
      <c r="M108" s="96" t="e">
        <f t="shared" si="30"/>
        <v>#VALUE!</v>
      </c>
      <c r="N108" s="105" t="s">
        <v>462</v>
      </c>
      <c r="O108" s="105" t="s">
        <v>462</v>
      </c>
      <c r="P108" s="105" t="s">
        <v>462</v>
      </c>
      <c r="Q108" s="105" t="s">
        <v>462</v>
      </c>
      <c r="R108" s="105" t="s">
        <v>462</v>
      </c>
      <c r="S108" s="105" t="s">
        <v>462</v>
      </c>
      <c r="T108" s="123" t="s">
        <v>462</v>
      </c>
      <c r="U108" s="123" t="s">
        <v>462</v>
      </c>
      <c r="V108" s="109" t="e">
        <f t="shared" si="31"/>
        <v>#VALUE!</v>
      </c>
      <c r="W108" s="109" t="e">
        <f t="shared" si="32"/>
        <v>#VALUE!</v>
      </c>
      <c r="X108" s="124" t="s">
        <v>462</v>
      </c>
      <c r="Y108" s="110" t="e">
        <f t="shared" si="33"/>
        <v>#VALUE!</v>
      </c>
      <c r="Z108" s="124"/>
      <c r="AA108" s="105" t="s">
        <v>462</v>
      </c>
      <c r="AB108" s="105" t="s">
        <v>462</v>
      </c>
      <c r="AC108" s="105" t="s">
        <v>462</v>
      </c>
      <c r="AD108" s="105" t="s">
        <v>462</v>
      </c>
      <c r="AE108" s="105" t="s">
        <v>462</v>
      </c>
      <c r="AF108" s="105" t="s">
        <v>462</v>
      </c>
      <c r="AG108" s="105" t="s">
        <v>462</v>
      </c>
      <c r="AH108" s="105" t="s">
        <v>462</v>
      </c>
      <c r="AI108" s="105" t="s">
        <v>462</v>
      </c>
      <c r="AJ108" s="105" t="s">
        <v>462</v>
      </c>
      <c r="AK108" s="105" t="s">
        <v>462</v>
      </c>
    </row>
    <row r="109" spans="1:37" ht="75" x14ac:dyDescent="0.25">
      <c r="A109" s="99" t="s">
        <v>1035</v>
      </c>
      <c r="B109" s="100">
        <v>44606</v>
      </c>
      <c r="C109" s="98">
        <v>1416</v>
      </c>
      <c r="D109" s="99" t="s">
        <v>1955</v>
      </c>
      <c r="E109" s="102" t="s">
        <v>1954</v>
      </c>
      <c r="F109" s="100">
        <v>44631</v>
      </c>
      <c r="G109" s="98" t="s">
        <v>1393</v>
      </c>
      <c r="H109" s="103" t="s">
        <v>73</v>
      </c>
      <c r="I109" s="103" t="s">
        <v>690</v>
      </c>
      <c r="J109" s="104">
        <v>44995445.460000001</v>
      </c>
      <c r="K109" s="96">
        <f>J109</f>
        <v>44995445.460000001</v>
      </c>
      <c r="L109" s="96">
        <f>K109</f>
        <v>44995445.460000001</v>
      </c>
      <c r="M109" s="96">
        <f t="shared" si="30"/>
        <v>4090495.041818182</v>
      </c>
      <c r="N109" s="103" t="s">
        <v>1394</v>
      </c>
      <c r="O109" s="103" t="s">
        <v>511</v>
      </c>
      <c r="P109" s="103" t="s">
        <v>22</v>
      </c>
      <c r="Q109" s="106">
        <v>100</v>
      </c>
      <c r="R109" s="98">
        <v>0</v>
      </c>
      <c r="S109" s="98" t="s">
        <v>43</v>
      </c>
      <c r="T109" s="107">
        <v>21</v>
      </c>
      <c r="U109" s="109">
        <f>J109/AA109</f>
        <v>7071.42</v>
      </c>
      <c r="V109" s="109">
        <f t="shared" si="31"/>
        <v>642.85636363636365</v>
      </c>
      <c r="W109" s="109">
        <f t="shared" si="32"/>
        <v>6428.5636363636368</v>
      </c>
      <c r="X109" s="110">
        <f>U109*T109</f>
        <v>148499.82</v>
      </c>
      <c r="Y109" s="110">
        <f t="shared" si="33"/>
        <v>134999.83636363636</v>
      </c>
      <c r="Z109" s="110"/>
      <c r="AA109" s="104">
        <f>AB109+AC109+AD109</f>
        <v>6363</v>
      </c>
      <c r="AB109" s="104">
        <v>6363</v>
      </c>
      <c r="AC109" s="104"/>
      <c r="AD109" s="104"/>
      <c r="AE109" s="104">
        <f>AA109/T109</f>
        <v>303</v>
      </c>
      <c r="AF109" s="104">
        <f>_xlfn.CEILING.MATH(AE109)</f>
        <v>303</v>
      </c>
      <c r="AG109" s="103"/>
      <c r="AH109" s="100">
        <v>44743</v>
      </c>
      <c r="AI109" s="100"/>
      <c r="AJ109" s="100"/>
      <c r="AK109" s="103" t="s">
        <v>1169</v>
      </c>
    </row>
    <row r="110" spans="1:37" ht="126" x14ac:dyDescent="0.25">
      <c r="A110" s="99" t="s">
        <v>1034</v>
      </c>
      <c r="B110" s="100">
        <v>44606</v>
      </c>
      <c r="C110" s="98">
        <v>545</v>
      </c>
      <c r="D110" s="99" t="s">
        <v>1957</v>
      </c>
      <c r="E110" s="102" t="s">
        <v>1956</v>
      </c>
      <c r="F110" s="100">
        <v>44634</v>
      </c>
      <c r="G110" s="98" t="s">
        <v>1392</v>
      </c>
      <c r="H110" s="103" t="s">
        <v>74</v>
      </c>
      <c r="I110" s="103" t="s">
        <v>720</v>
      </c>
      <c r="J110" s="104">
        <v>292723162.19999999</v>
      </c>
      <c r="K110" s="96">
        <f>J110</f>
        <v>292723162.19999999</v>
      </c>
      <c r="L110" s="96">
        <f>K110</f>
        <v>292723162.19999999</v>
      </c>
      <c r="M110" s="96">
        <f t="shared" si="30"/>
        <v>26611196.563636363</v>
      </c>
      <c r="N110" s="103" t="s">
        <v>1012</v>
      </c>
      <c r="O110" s="103" t="s">
        <v>1013</v>
      </c>
      <c r="P110" s="103" t="s">
        <v>499</v>
      </c>
      <c r="Q110" s="106">
        <v>0</v>
      </c>
      <c r="R110" s="98">
        <v>100</v>
      </c>
      <c r="S110" s="98" t="s">
        <v>629</v>
      </c>
      <c r="T110" s="107">
        <v>30</v>
      </c>
      <c r="U110" s="109">
        <f>J110/AA110</f>
        <v>25813.329999999998</v>
      </c>
      <c r="V110" s="109">
        <f t="shared" si="31"/>
        <v>2346.6663636363637</v>
      </c>
      <c r="W110" s="109">
        <f t="shared" si="32"/>
        <v>23466.663636363635</v>
      </c>
      <c r="X110" s="110">
        <f>U110*T110</f>
        <v>774399.89999999991</v>
      </c>
      <c r="Y110" s="110">
        <f t="shared" si="33"/>
        <v>703999.90909090906</v>
      </c>
      <c r="Z110" s="110"/>
      <c r="AA110" s="104">
        <f>AB110+AC110+AD110</f>
        <v>11340</v>
      </c>
      <c r="AB110" s="104">
        <v>7890</v>
      </c>
      <c r="AC110" s="104">
        <v>3450</v>
      </c>
      <c r="AD110" s="104"/>
      <c r="AE110" s="104">
        <f>AA110/T110</f>
        <v>378</v>
      </c>
      <c r="AF110" s="104">
        <f>_xlfn.CEILING.MATH(AE110)</f>
        <v>378</v>
      </c>
      <c r="AG110" s="103" t="s">
        <v>1362</v>
      </c>
      <c r="AH110" s="100">
        <v>44652</v>
      </c>
      <c r="AI110" s="100">
        <v>44696</v>
      </c>
      <c r="AJ110" s="100"/>
      <c r="AK110" s="103" t="s">
        <v>1169</v>
      </c>
    </row>
    <row r="111" spans="1:37" ht="31.5" x14ac:dyDescent="0.25">
      <c r="A111" s="99" t="s">
        <v>1033</v>
      </c>
      <c r="B111" s="100">
        <v>44606</v>
      </c>
      <c r="C111" s="98" t="s">
        <v>1168</v>
      </c>
      <c r="D111" s="99" t="s">
        <v>462</v>
      </c>
      <c r="E111" s="103" t="s">
        <v>462</v>
      </c>
      <c r="F111" s="100" t="s">
        <v>462</v>
      </c>
      <c r="G111" s="98" t="s">
        <v>462</v>
      </c>
      <c r="H111" s="103" t="s">
        <v>462</v>
      </c>
      <c r="I111" s="103" t="s">
        <v>849</v>
      </c>
      <c r="J111" s="105" t="s">
        <v>462</v>
      </c>
      <c r="K111" s="105" t="s">
        <v>462</v>
      </c>
      <c r="L111" s="105" t="s">
        <v>462</v>
      </c>
      <c r="M111" s="96" t="e">
        <f t="shared" si="30"/>
        <v>#VALUE!</v>
      </c>
      <c r="N111" s="105" t="s">
        <v>462</v>
      </c>
      <c r="O111" s="105" t="s">
        <v>462</v>
      </c>
      <c r="P111" s="105" t="s">
        <v>462</v>
      </c>
      <c r="Q111" s="105" t="s">
        <v>462</v>
      </c>
      <c r="R111" s="105" t="s">
        <v>462</v>
      </c>
      <c r="S111" s="105" t="s">
        <v>462</v>
      </c>
      <c r="T111" s="123" t="s">
        <v>462</v>
      </c>
      <c r="U111" s="123" t="s">
        <v>462</v>
      </c>
      <c r="V111" s="109" t="e">
        <f t="shared" si="31"/>
        <v>#VALUE!</v>
      </c>
      <c r="W111" s="109" t="e">
        <f t="shared" si="32"/>
        <v>#VALUE!</v>
      </c>
      <c r="X111" s="124" t="s">
        <v>462</v>
      </c>
      <c r="Y111" s="110" t="e">
        <f t="shared" si="33"/>
        <v>#VALUE!</v>
      </c>
      <c r="Z111" s="124"/>
      <c r="AA111" s="105" t="s">
        <v>462</v>
      </c>
      <c r="AB111" s="105" t="s">
        <v>462</v>
      </c>
      <c r="AC111" s="105" t="s">
        <v>462</v>
      </c>
      <c r="AD111" s="105" t="s">
        <v>462</v>
      </c>
      <c r="AE111" s="105" t="s">
        <v>462</v>
      </c>
      <c r="AF111" s="105" t="s">
        <v>462</v>
      </c>
      <c r="AG111" s="105" t="s">
        <v>462</v>
      </c>
      <c r="AH111" s="105" t="s">
        <v>462</v>
      </c>
      <c r="AI111" s="105" t="s">
        <v>462</v>
      </c>
      <c r="AJ111" s="105" t="s">
        <v>462</v>
      </c>
      <c r="AK111" s="105" t="s">
        <v>462</v>
      </c>
    </row>
    <row r="112" spans="1:37" ht="225" customHeight="1" x14ac:dyDescent="0.25">
      <c r="A112" s="99" t="s">
        <v>1032</v>
      </c>
      <c r="B112" s="100">
        <v>44606</v>
      </c>
      <c r="C112" s="98">
        <v>545</v>
      </c>
      <c r="D112" s="99" t="s">
        <v>1959</v>
      </c>
      <c r="E112" s="102" t="s">
        <v>1958</v>
      </c>
      <c r="F112" s="100">
        <v>44629</v>
      </c>
      <c r="G112" s="98" t="s">
        <v>1300</v>
      </c>
      <c r="H112" s="103" t="s">
        <v>537</v>
      </c>
      <c r="I112" s="103" t="s">
        <v>899</v>
      </c>
      <c r="J112" s="104">
        <v>234459237.59999999</v>
      </c>
      <c r="K112" s="96">
        <f t="shared" ref="K112:L136" si="49">J112</f>
        <v>234459237.59999999</v>
      </c>
      <c r="L112" s="96">
        <f t="shared" si="49"/>
        <v>234459237.59999999</v>
      </c>
      <c r="M112" s="96">
        <f t="shared" si="30"/>
        <v>21314476.145454545</v>
      </c>
      <c r="N112" s="103" t="s">
        <v>1065</v>
      </c>
      <c r="O112" s="103" t="s">
        <v>488</v>
      </c>
      <c r="P112" s="103" t="s">
        <v>1066</v>
      </c>
      <c r="Q112" s="106">
        <v>0</v>
      </c>
      <c r="R112" s="98">
        <v>100</v>
      </c>
      <c r="S112" s="98" t="s">
        <v>43</v>
      </c>
      <c r="T112" s="107">
        <v>112</v>
      </c>
      <c r="U112" s="109">
        <f t="shared" ref="U112:U136" si="50">J112/AA112</f>
        <v>7899.57</v>
      </c>
      <c r="V112" s="109">
        <f t="shared" si="31"/>
        <v>718.14272727272726</v>
      </c>
      <c r="W112" s="109">
        <f t="shared" si="32"/>
        <v>7181.4272727272728</v>
      </c>
      <c r="X112" s="110">
        <f t="shared" ref="X112:X129" si="51">U112*T112</f>
        <v>884751.84</v>
      </c>
      <c r="Y112" s="110">
        <f t="shared" si="33"/>
        <v>804319.85454545449</v>
      </c>
      <c r="Z112" s="110"/>
      <c r="AA112" s="104">
        <f t="shared" ref="AA112:AA136" si="52">AB112+AC112+AD112</f>
        <v>29680</v>
      </c>
      <c r="AB112" s="104">
        <v>29680</v>
      </c>
      <c r="AC112" s="104"/>
      <c r="AD112" s="104"/>
      <c r="AE112" s="104">
        <f t="shared" ref="AE112:AE129" si="53">AA112/T112</f>
        <v>265</v>
      </c>
      <c r="AF112" s="104">
        <f t="shared" ref="AF112:AF136" si="54">_xlfn.CEILING.MATH(AE112)</f>
        <v>265</v>
      </c>
      <c r="AG112" s="103" t="s">
        <v>1306</v>
      </c>
      <c r="AH112" s="100">
        <v>44652</v>
      </c>
      <c r="AI112" s="100"/>
      <c r="AJ112" s="100"/>
      <c r="AK112" s="103" t="s">
        <v>1169</v>
      </c>
    </row>
    <row r="113" spans="1:37" ht="205.5" customHeight="1" x14ac:dyDescent="0.25">
      <c r="A113" s="99" t="s">
        <v>1031</v>
      </c>
      <c r="B113" s="100">
        <v>44606</v>
      </c>
      <c r="C113" s="98">
        <v>545</v>
      </c>
      <c r="D113" s="99" t="s">
        <v>1961</v>
      </c>
      <c r="E113" s="102" t="s">
        <v>1960</v>
      </c>
      <c r="F113" s="100">
        <v>44629</v>
      </c>
      <c r="G113" s="98" t="s">
        <v>1304</v>
      </c>
      <c r="H113" s="103" t="s">
        <v>537</v>
      </c>
      <c r="I113" s="103" t="s">
        <v>898</v>
      </c>
      <c r="J113" s="104">
        <v>221187960</v>
      </c>
      <c r="K113" s="96">
        <f t="shared" si="49"/>
        <v>221187960</v>
      </c>
      <c r="L113" s="96">
        <f t="shared" si="49"/>
        <v>221187960</v>
      </c>
      <c r="M113" s="96">
        <f t="shared" si="30"/>
        <v>20107996.363636363</v>
      </c>
      <c r="N113" s="103" t="s">
        <v>1065</v>
      </c>
      <c r="O113" s="103" t="s">
        <v>488</v>
      </c>
      <c r="P113" s="103" t="s">
        <v>1066</v>
      </c>
      <c r="Q113" s="106">
        <v>0</v>
      </c>
      <c r="R113" s="98">
        <v>100</v>
      </c>
      <c r="S113" s="98" t="s">
        <v>43</v>
      </c>
      <c r="T113" s="107">
        <v>112</v>
      </c>
      <c r="U113" s="109">
        <f t="shared" si="50"/>
        <v>7899.57</v>
      </c>
      <c r="V113" s="109">
        <f t="shared" si="31"/>
        <v>718.14272727272726</v>
      </c>
      <c r="W113" s="109">
        <f t="shared" si="32"/>
        <v>7181.4272727272728</v>
      </c>
      <c r="X113" s="110">
        <f t="shared" si="51"/>
        <v>884751.84</v>
      </c>
      <c r="Y113" s="110">
        <f t="shared" si="33"/>
        <v>804319.85454545449</v>
      </c>
      <c r="Z113" s="110"/>
      <c r="AA113" s="104">
        <f t="shared" si="52"/>
        <v>28000</v>
      </c>
      <c r="AB113" s="104">
        <v>28000</v>
      </c>
      <c r="AC113" s="104"/>
      <c r="AD113" s="104"/>
      <c r="AE113" s="104">
        <f t="shared" si="53"/>
        <v>250</v>
      </c>
      <c r="AF113" s="104">
        <f t="shared" si="54"/>
        <v>250</v>
      </c>
      <c r="AG113" s="103" t="s">
        <v>1307</v>
      </c>
      <c r="AH113" s="100">
        <v>44666</v>
      </c>
      <c r="AI113" s="100"/>
      <c r="AJ113" s="100"/>
      <c r="AK113" s="103" t="s">
        <v>1169</v>
      </c>
    </row>
    <row r="114" spans="1:37" ht="213" customHeight="1" x14ac:dyDescent="0.25">
      <c r="A114" s="99" t="s">
        <v>1030</v>
      </c>
      <c r="B114" s="100">
        <v>44606</v>
      </c>
      <c r="C114" s="98">
        <v>545</v>
      </c>
      <c r="D114" s="99" t="s">
        <v>1963</v>
      </c>
      <c r="E114" s="102" t="s">
        <v>1962</v>
      </c>
      <c r="F114" s="100">
        <v>44629</v>
      </c>
      <c r="G114" s="98" t="s">
        <v>1305</v>
      </c>
      <c r="H114" s="103" t="s">
        <v>537</v>
      </c>
      <c r="I114" s="103" t="s">
        <v>898</v>
      </c>
      <c r="J114" s="104">
        <v>289313851.68000001</v>
      </c>
      <c r="K114" s="96">
        <f t="shared" si="49"/>
        <v>289313851.68000001</v>
      </c>
      <c r="L114" s="96">
        <f t="shared" si="49"/>
        <v>289313851.68000001</v>
      </c>
      <c r="M114" s="96">
        <f t="shared" si="30"/>
        <v>26301259.243636366</v>
      </c>
      <c r="N114" s="103" t="s">
        <v>1065</v>
      </c>
      <c r="O114" s="103" t="s">
        <v>488</v>
      </c>
      <c r="P114" s="103" t="s">
        <v>1066</v>
      </c>
      <c r="Q114" s="106">
        <v>0</v>
      </c>
      <c r="R114" s="98">
        <v>100</v>
      </c>
      <c r="S114" s="98" t="s">
        <v>43</v>
      </c>
      <c r="T114" s="107">
        <v>112</v>
      </c>
      <c r="U114" s="109">
        <f t="shared" si="50"/>
        <v>7899.5700000000006</v>
      </c>
      <c r="V114" s="109">
        <f t="shared" si="31"/>
        <v>718.14272727272737</v>
      </c>
      <c r="W114" s="109">
        <f t="shared" si="32"/>
        <v>7181.4272727272728</v>
      </c>
      <c r="X114" s="110">
        <f t="shared" si="51"/>
        <v>884751.84000000008</v>
      </c>
      <c r="Y114" s="110">
        <f t="shared" si="33"/>
        <v>804319.85454545449</v>
      </c>
      <c r="Z114" s="110"/>
      <c r="AA114" s="104">
        <f t="shared" si="52"/>
        <v>36624</v>
      </c>
      <c r="AB114" s="104">
        <v>36624</v>
      </c>
      <c r="AC114" s="104"/>
      <c r="AD114" s="104"/>
      <c r="AE114" s="104">
        <f t="shared" si="53"/>
        <v>327</v>
      </c>
      <c r="AF114" s="104">
        <f t="shared" si="54"/>
        <v>327</v>
      </c>
      <c r="AG114" s="103" t="s">
        <v>1308</v>
      </c>
      <c r="AH114" s="100">
        <v>44652</v>
      </c>
      <c r="AI114" s="100"/>
      <c r="AJ114" s="100"/>
      <c r="AK114" s="103" t="s">
        <v>1169</v>
      </c>
    </row>
    <row r="115" spans="1:37" ht="75" x14ac:dyDescent="0.25">
      <c r="A115" s="99" t="s">
        <v>1029</v>
      </c>
      <c r="B115" s="100">
        <v>44606</v>
      </c>
      <c r="C115" s="98" t="s">
        <v>38</v>
      </c>
      <c r="D115" s="99" t="s">
        <v>1965</v>
      </c>
      <c r="E115" s="102" t="s">
        <v>1964</v>
      </c>
      <c r="F115" s="100">
        <v>44631</v>
      </c>
      <c r="G115" s="99" t="s">
        <v>1395</v>
      </c>
      <c r="H115" s="103" t="s">
        <v>120</v>
      </c>
      <c r="I115" s="103" t="s">
        <v>852</v>
      </c>
      <c r="J115" s="104">
        <v>765527.4</v>
      </c>
      <c r="K115" s="96">
        <f t="shared" si="49"/>
        <v>765527.4</v>
      </c>
      <c r="L115" s="96">
        <f t="shared" si="49"/>
        <v>765527.4</v>
      </c>
      <c r="M115" s="96">
        <f t="shared" si="30"/>
        <v>69593.399999999994</v>
      </c>
      <c r="N115" s="103" t="s">
        <v>1397</v>
      </c>
      <c r="O115" s="103" t="s">
        <v>488</v>
      </c>
      <c r="P115" s="103" t="s">
        <v>33</v>
      </c>
      <c r="Q115" s="106">
        <v>0</v>
      </c>
      <c r="R115" s="98">
        <v>100</v>
      </c>
      <c r="S115" s="98" t="s">
        <v>43</v>
      </c>
      <c r="T115" s="107">
        <v>60</v>
      </c>
      <c r="U115" s="109">
        <f t="shared" si="50"/>
        <v>184.91</v>
      </c>
      <c r="V115" s="109">
        <f t="shared" si="31"/>
        <v>16.809999999999999</v>
      </c>
      <c r="W115" s="109">
        <f t="shared" si="32"/>
        <v>168.1</v>
      </c>
      <c r="X115" s="110">
        <f t="shared" si="51"/>
        <v>11094.6</v>
      </c>
      <c r="Y115" s="110">
        <f t="shared" si="33"/>
        <v>10086</v>
      </c>
      <c r="Z115" s="110"/>
      <c r="AA115" s="104">
        <f t="shared" si="52"/>
        <v>4140</v>
      </c>
      <c r="AB115" s="104">
        <v>4140</v>
      </c>
      <c r="AC115" s="104"/>
      <c r="AD115" s="104"/>
      <c r="AE115" s="104">
        <f t="shared" si="53"/>
        <v>69</v>
      </c>
      <c r="AF115" s="104">
        <f t="shared" si="54"/>
        <v>69</v>
      </c>
      <c r="AG115" s="103"/>
      <c r="AH115" s="100">
        <v>44666</v>
      </c>
      <c r="AI115" s="100"/>
      <c r="AJ115" s="100"/>
      <c r="AK115" s="103" t="s">
        <v>1169</v>
      </c>
    </row>
    <row r="116" spans="1:37" ht="148.5" customHeight="1" x14ac:dyDescent="0.25">
      <c r="A116" s="99" t="s">
        <v>1028</v>
      </c>
      <c r="B116" s="100">
        <v>44606</v>
      </c>
      <c r="C116" s="98" t="s">
        <v>38</v>
      </c>
      <c r="D116" s="99" t="s">
        <v>1967</v>
      </c>
      <c r="E116" s="102" t="s">
        <v>1966</v>
      </c>
      <c r="F116" s="100">
        <v>44631</v>
      </c>
      <c r="G116" s="99" t="s">
        <v>1396</v>
      </c>
      <c r="H116" s="103" t="s">
        <v>120</v>
      </c>
      <c r="I116" s="103" t="s">
        <v>856</v>
      </c>
      <c r="J116" s="104">
        <v>3447873</v>
      </c>
      <c r="K116" s="96">
        <f t="shared" si="49"/>
        <v>3447873</v>
      </c>
      <c r="L116" s="96">
        <f t="shared" si="49"/>
        <v>3447873</v>
      </c>
      <c r="M116" s="96">
        <f t="shared" si="30"/>
        <v>313443</v>
      </c>
      <c r="N116" s="103" t="s">
        <v>1397</v>
      </c>
      <c r="O116" s="103" t="s">
        <v>488</v>
      </c>
      <c r="P116" s="103" t="s">
        <v>33</v>
      </c>
      <c r="Q116" s="106">
        <v>0</v>
      </c>
      <c r="R116" s="98">
        <v>100</v>
      </c>
      <c r="S116" s="98" t="s">
        <v>43</v>
      </c>
      <c r="T116" s="107">
        <v>60</v>
      </c>
      <c r="U116" s="109">
        <f t="shared" si="50"/>
        <v>336.05</v>
      </c>
      <c r="V116" s="109">
        <f t="shared" si="31"/>
        <v>30.55</v>
      </c>
      <c r="W116" s="109">
        <f t="shared" si="32"/>
        <v>305.5</v>
      </c>
      <c r="X116" s="110">
        <f t="shared" si="51"/>
        <v>20163</v>
      </c>
      <c r="Y116" s="110">
        <f t="shared" si="33"/>
        <v>18330</v>
      </c>
      <c r="Z116" s="110"/>
      <c r="AA116" s="104">
        <f t="shared" si="52"/>
        <v>10260</v>
      </c>
      <c r="AB116" s="104">
        <v>10260</v>
      </c>
      <c r="AC116" s="104"/>
      <c r="AD116" s="104"/>
      <c r="AE116" s="104">
        <f t="shared" si="53"/>
        <v>171</v>
      </c>
      <c r="AF116" s="104">
        <f t="shared" si="54"/>
        <v>171</v>
      </c>
      <c r="AG116" s="103"/>
      <c r="AH116" s="100">
        <v>44666</v>
      </c>
      <c r="AI116" s="100"/>
      <c r="AJ116" s="100"/>
      <c r="AK116" s="103" t="s">
        <v>1169</v>
      </c>
    </row>
    <row r="117" spans="1:37" ht="158.25" customHeight="1" x14ac:dyDescent="0.25">
      <c r="A117" s="99" t="s">
        <v>1027</v>
      </c>
      <c r="B117" s="100">
        <v>44606</v>
      </c>
      <c r="C117" s="98">
        <v>545</v>
      </c>
      <c r="D117" s="99" t="s">
        <v>1969</v>
      </c>
      <c r="E117" s="102" t="s">
        <v>1968</v>
      </c>
      <c r="F117" s="100">
        <v>44629</v>
      </c>
      <c r="G117" s="98" t="s">
        <v>1301</v>
      </c>
      <c r="H117" s="103" t="s">
        <v>537</v>
      </c>
      <c r="I117" s="103" t="s">
        <v>897</v>
      </c>
      <c r="J117" s="104">
        <v>233574485.75999999</v>
      </c>
      <c r="K117" s="96">
        <f t="shared" si="49"/>
        <v>233574485.75999999</v>
      </c>
      <c r="L117" s="96">
        <f t="shared" si="49"/>
        <v>233574485.75999999</v>
      </c>
      <c r="M117" s="96">
        <f t="shared" si="30"/>
        <v>21234044.16</v>
      </c>
      <c r="N117" s="103" t="s">
        <v>1065</v>
      </c>
      <c r="O117" s="103" t="s">
        <v>488</v>
      </c>
      <c r="P117" s="103" t="s">
        <v>1066</v>
      </c>
      <c r="Q117" s="106">
        <v>0</v>
      </c>
      <c r="R117" s="98">
        <v>100</v>
      </c>
      <c r="S117" s="98" t="s">
        <v>43</v>
      </c>
      <c r="T117" s="107">
        <v>112</v>
      </c>
      <c r="U117" s="109">
        <f t="shared" si="50"/>
        <v>7899.57</v>
      </c>
      <c r="V117" s="109">
        <f t="shared" si="31"/>
        <v>718.14272727272726</v>
      </c>
      <c r="W117" s="109">
        <f t="shared" si="32"/>
        <v>7181.4272727272728</v>
      </c>
      <c r="X117" s="110">
        <f t="shared" si="51"/>
        <v>884751.84</v>
      </c>
      <c r="Y117" s="110">
        <f t="shared" si="33"/>
        <v>804319.85454545449</v>
      </c>
      <c r="Z117" s="110"/>
      <c r="AA117" s="104">
        <f t="shared" si="52"/>
        <v>29568</v>
      </c>
      <c r="AB117" s="104">
        <v>29568</v>
      </c>
      <c r="AC117" s="104"/>
      <c r="AD117" s="104"/>
      <c r="AE117" s="104">
        <f t="shared" si="53"/>
        <v>264</v>
      </c>
      <c r="AF117" s="104">
        <f t="shared" si="54"/>
        <v>264</v>
      </c>
      <c r="AG117" s="103" t="s">
        <v>1309</v>
      </c>
      <c r="AH117" s="100">
        <v>44652</v>
      </c>
      <c r="AI117" s="100"/>
      <c r="AJ117" s="100"/>
      <c r="AK117" s="103" t="s">
        <v>1169</v>
      </c>
    </row>
    <row r="118" spans="1:37" ht="123.75" customHeight="1" x14ac:dyDescent="0.25">
      <c r="A118" s="99" t="s">
        <v>1026</v>
      </c>
      <c r="B118" s="100">
        <v>44606</v>
      </c>
      <c r="C118" s="98">
        <v>545</v>
      </c>
      <c r="D118" s="99" t="s">
        <v>1971</v>
      </c>
      <c r="E118" s="102" t="s">
        <v>1970</v>
      </c>
      <c r="F118" s="100">
        <v>44629</v>
      </c>
      <c r="G118" s="98" t="s">
        <v>1302</v>
      </c>
      <c r="H118" s="103" t="s">
        <v>537</v>
      </c>
      <c r="I118" s="103" t="s">
        <v>899</v>
      </c>
      <c r="J118" s="104">
        <v>272503566.72000003</v>
      </c>
      <c r="K118" s="96">
        <f t="shared" si="49"/>
        <v>272503566.72000003</v>
      </c>
      <c r="L118" s="96">
        <f t="shared" si="49"/>
        <v>272503566.72000003</v>
      </c>
      <c r="M118" s="96">
        <f t="shared" si="30"/>
        <v>24773051.520000003</v>
      </c>
      <c r="N118" s="103" t="s">
        <v>1065</v>
      </c>
      <c r="O118" s="103" t="s">
        <v>488</v>
      </c>
      <c r="P118" s="103" t="s">
        <v>1066</v>
      </c>
      <c r="Q118" s="106">
        <v>0</v>
      </c>
      <c r="R118" s="98">
        <v>100</v>
      </c>
      <c r="S118" s="98" t="s">
        <v>43</v>
      </c>
      <c r="T118" s="107">
        <v>112</v>
      </c>
      <c r="U118" s="109">
        <f t="shared" si="50"/>
        <v>7899.5700000000006</v>
      </c>
      <c r="V118" s="109">
        <f t="shared" si="31"/>
        <v>718.14272727272737</v>
      </c>
      <c r="W118" s="109">
        <f t="shared" si="32"/>
        <v>7181.4272727272728</v>
      </c>
      <c r="X118" s="110">
        <f t="shared" si="51"/>
        <v>884751.84000000008</v>
      </c>
      <c r="Y118" s="110">
        <f t="shared" si="33"/>
        <v>804319.85454545449</v>
      </c>
      <c r="Z118" s="110"/>
      <c r="AA118" s="104">
        <f t="shared" si="52"/>
        <v>34496</v>
      </c>
      <c r="AB118" s="104">
        <v>34496</v>
      </c>
      <c r="AC118" s="104"/>
      <c r="AD118" s="104"/>
      <c r="AE118" s="104">
        <f t="shared" si="53"/>
        <v>308</v>
      </c>
      <c r="AF118" s="104">
        <f t="shared" si="54"/>
        <v>308</v>
      </c>
      <c r="AG118" s="103" t="s">
        <v>1310</v>
      </c>
      <c r="AH118" s="100">
        <v>44666</v>
      </c>
      <c r="AI118" s="100"/>
      <c r="AJ118" s="100"/>
      <c r="AK118" s="103" t="s">
        <v>1169</v>
      </c>
    </row>
    <row r="119" spans="1:37" ht="151.5" customHeight="1" x14ac:dyDescent="0.25">
      <c r="A119" s="99" t="s">
        <v>1025</v>
      </c>
      <c r="B119" s="100">
        <v>44606</v>
      </c>
      <c r="C119" s="98">
        <v>545</v>
      </c>
      <c r="D119" s="99" t="s">
        <v>1973</v>
      </c>
      <c r="E119" s="102" t="s">
        <v>1972</v>
      </c>
      <c r="F119" s="100">
        <v>44629</v>
      </c>
      <c r="G119" s="98" t="s">
        <v>1303</v>
      </c>
      <c r="H119" s="103" t="s">
        <v>537</v>
      </c>
      <c r="I119" s="103" t="s">
        <v>899</v>
      </c>
      <c r="J119" s="104">
        <v>274273070.39999998</v>
      </c>
      <c r="K119" s="96">
        <f t="shared" si="49"/>
        <v>274273070.39999998</v>
      </c>
      <c r="L119" s="96">
        <f t="shared" si="49"/>
        <v>274273070.39999998</v>
      </c>
      <c r="M119" s="96">
        <f t="shared" si="30"/>
        <v>24933915.490909092</v>
      </c>
      <c r="N119" s="103" t="s">
        <v>1065</v>
      </c>
      <c r="O119" s="103" t="s">
        <v>488</v>
      </c>
      <c r="P119" s="103" t="s">
        <v>1066</v>
      </c>
      <c r="Q119" s="106">
        <v>0</v>
      </c>
      <c r="R119" s="98">
        <v>100</v>
      </c>
      <c r="S119" s="98" t="s">
        <v>43</v>
      </c>
      <c r="T119" s="107">
        <v>112</v>
      </c>
      <c r="U119" s="109">
        <f t="shared" si="50"/>
        <v>7899.57</v>
      </c>
      <c r="V119" s="109">
        <f t="shared" si="31"/>
        <v>718.14272727272726</v>
      </c>
      <c r="W119" s="109">
        <f t="shared" si="32"/>
        <v>7181.4272727272728</v>
      </c>
      <c r="X119" s="110">
        <f t="shared" si="51"/>
        <v>884751.84</v>
      </c>
      <c r="Y119" s="110">
        <f t="shared" si="33"/>
        <v>804319.85454545449</v>
      </c>
      <c r="Z119" s="110"/>
      <c r="AA119" s="104">
        <f t="shared" si="52"/>
        <v>34720</v>
      </c>
      <c r="AB119" s="104">
        <v>34720</v>
      </c>
      <c r="AC119" s="104"/>
      <c r="AD119" s="104"/>
      <c r="AE119" s="104">
        <f t="shared" si="53"/>
        <v>310</v>
      </c>
      <c r="AF119" s="104">
        <f t="shared" si="54"/>
        <v>310</v>
      </c>
      <c r="AG119" s="103" t="s">
        <v>1311</v>
      </c>
      <c r="AH119" s="100">
        <v>44652</v>
      </c>
      <c r="AI119" s="100"/>
      <c r="AJ119" s="100"/>
      <c r="AK119" s="103" t="s">
        <v>1169</v>
      </c>
    </row>
    <row r="120" spans="1:37" ht="141.75" x14ac:dyDescent="0.25">
      <c r="A120" s="99" t="s">
        <v>1024</v>
      </c>
      <c r="B120" s="100">
        <v>44606</v>
      </c>
      <c r="C120" s="98">
        <v>545</v>
      </c>
      <c r="D120" s="99" t="s">
        <v>1975</v>
      </c>
      <c r="E120" s="102" t="s">
        <v>1974</v>
      </c>
      <c r="F120" s="100">
        <v>44635</v>
      </c>
      <c r="G120" s="99" t="s">
        <v>1410</v>
      </c>
      <c r="H120" s="103" t="s">
        <v>74</v>
      </c>
      <c r="I120" s="103" t="s">
        <v>746</v>
      </c>
      <c r="J120" s="104">
        <v>147103000</v>
      </c>
      <c r="K120" s="96">
        <f t="shared" si="49"/>
        <v>147103000</v>
      </c>
      <c r="L120" s="96">
        <f t="shared" si="49"/>
        <v>147103000</v>
      </c>
      <c r="M120" s="96">
        <f t="shared" si="30"/>
        <v>13373000</v>
      </c>
      <c r="N120" s="103" t="s">
        <v>1006</v>
      </c>
      <c r="O120" s="103" t="s">
        <v>113</v>
      </c>
      <c r="P120" s="103" t="s">
        <v>1005</v>
      </c>
      <c r="Q120" s="106">
        <v>0</v>
      </c>
      <c r="R120" s="98">
        <v>100</v>
      </c>
      <c r="S120" s="98" t="s">
        <v>26</v>
      </c>
      <c r="T120" s="107">
        <v>10</v>
      </c>
      <c r="U120" s="109">
        <f t="shared" si="50"/>
        <v>47300</v>
      </c>
      <c r="V120" s="109">
        <f t="shared" si="31"/>
        <v>4300</v>
      </c>
      <c r="W120" s="109">
        <f t="shared" si="32"/>
        <v>43000</v>
      </c>
      <c r="X120" s="110">
        <f t="shared" si="51"/>
        <v>473000</v>
      </c>
      <c r="Y120" s="110">
        <f t="shared" si="33"/>
        <v>430000</v>
      </c>
      <c r="Z120" s="110"/>
      <c r="AA120" s="104">
        <f t="shared" si="52"/>
        <v>3110</v>
      </c>
      <c r="AB120" s="104">
        <v>1230</v>
      </c>
      <c r="AC120" s="104">
        <v>1880</v>
      </c>
      <c r="AD120" s="104"/>
      <c r="AE120" s="104">
        <f t="shared" si="53"/>
        <v>311</v>
      </c>
      <c r="AF120" s="104">
        <f t="shared" si="54"/>
        <v>311</v>
      </c>
      <c r="AG120" s="103" t="s">
        <v>1411</v>
      </c>
      <c r="AH120" s="100">
        <v>44666</v>
      </c>
      <c r="AI120" s="100">
        <v>44757</v>
      </c>
      <c r="AJ120" s="100"/>
      <c r="AK120" s="103" t="s">
        <v>1169</v>
      </c>
    </row>
    <row r="121" spans="1:37" ht="124.5" customHeight="1" x14ac:dyDescent="0.25">
      <c r="A121" s="99" t="s">
        <v>1023</v>
      </c>
      <c r="B121" s="100">
        <v>44606</v>
      </c>
      <c r="C121" s="98" t="s">
        <v>38</v>
      </c>
      <c r="D121" s="99" t="s">
        <v>1977</v>
      </c>
      <c r="E121" s="102" t="s">
        <v>1976</v>
      </c>
      <c r="F121" s="100">
        <v>44631</v>
      </c>
      <c r="G121" s="99" t="s">
        <v>1398</v>
      </c>
      <c r="H121" s="103" t="s">
        <v>443</v>
      </c>
      <c r="I121" s="103" t="s">
        <v>830</v>
      </c>
      <c r="J121" s="104">
        <v>1473148.38</v>
      </c>
      <c r="K121" s="96">
        <f t="shared" si="49"/>
        <v>1473148.38</v>
      </c>
      <c r="L121" s="96">
        <f t="shared" si="49"/>
        <v>1473148.38</v>
      </c>
      <c r="M121" s="96">
        <f t="shared" si="30"/>
        <v>133922.57999999999</v>
      </c>
      <c r="N121" s="103" t="s">
        <v>1399</v>
      </c>
      <c r="O121" s="103" t="s">
        <v>1367</v>
      </c>
      <c r="P121" s="103" t="s">
        <v>22</v>
      </c>
      <c r="Q121" s="106">
        <v>100</v>
      </c>
      <c r="R121" s="98">
        <v>0</v>
      </c>
      <c r="S121" s="98" t="s">
        <v>43</v>
      </c>
      <c r="T121" s="107">
        <v>30</v>
      </c>
      <c r="U121" s="109">
        <f t="shared" si="50"/>
        <v>70.179999999999993</v>
      </c>
      <c r="V121" s="109">
        <f t="shared" si="31"/>
        <v>6.38</v>
      </c>
      <c r="W121" s="109">
        <f t="shared" si="32"/>
        <v>63.79999999999999</v>
      </c>
      <c r="X121" s="110">
        <f t="shared" si="51"/>
        <v>2105.3999999999996</v>
      </c>
      <c r="Y121" s="110">
        <f t="shared" si="33"/>
        <v>1913.9999999999998</v>
      </c>
      <c r="Z121" s="110"/>
      <c r="AA121" s="104">
        <f t="shared" si="52"/>
        <v>20991</v>
      </c>
      <c r="AB121" s="104">
        <v>20991</v>
      </c>
      <c r="AC121" s="104"/>
      <c r="AD121" s="104"/>
      <c r="AE121" s="104">
        <f t="shared" si="53"/>
        <v>699.7</v>
      </c>
      <c r="AF121" s="104">
        <f t="shared" si="54"/>
        <v>700</v>
      </c>
      <c r="AG121" s="103"/>
      <c r="AH121" s="100">
        <v>44652</v>
      </c>
      <c r="AI121" s="100"/>
      <c r="AJ121" s="100"/>
      <c r="AK121" s="103" t="s">
        <v>67</v>
      </c>
    </row>
    <row r="122" spans="1:37" ht="180" customHeight="1" x14ac:dyDescent="0.25">
      <c r="A122" s="99" t="s">
        <v>1022</v>
      </c>
      <c r="B122" s="100">
        <v>44606</v>
      </c>
      <c r="C122" s="98">
        <v>545</v>
      </c>
      <c r="D122" s="99" t="s">
        <v>1979</v>
      </c>
      <c r="E122" s="102" t="s">
        <v>1978</v>
      </c>
      <c r="F122" s="100">
        <v>44635</v>
      </c>
      <c r="G122" s="98" t="s">
        <v>1412</v>
      </c>
      <c r="H122" s="103" t="s">
        <v>74</v>
      </c>
      <c r="I122" s="103" t="s">
        <v>746</v>
      </c>
      <c r="J122" s="104">
        <v>271975000</v>
      </c>
      <c r="K122" s="96">
        <f t="shared" si="49"/>
        <v>271975000</v>
      </c>
      <c r="L122" s="96">
        <f t="shared" si="49"/>
        <v>271975000</v>
      </c>
      <c r="M122" s="96">
        <f t="shared" si="30"/>
        <v>24725000</v>
      </c>
      <c r="N122" s="103" t="s">
        <v>1006</v>
      </c>
      <c r="O122" s="103" t="s">
        <v>113</v>
      </c>
      <c r="P122" s="103" t="s">
        <v>1005</v>
      </c>
      <c r="Q122" s="106">
        <v>0</v>
      </c>
      <c r="R122" s="98">
        <v>100</v>
      </c>
      <c r="S122" s="98" t="s">
        <v>26</v>
      </c>
      <c r="T122" s="107">
        <v>10</v>
      </c>
      <c r="U122" s="109">
        <f t="shared" si="50"/>
        <v>47300</v>
      </c>
      <c r="V122" s="109">
        <f t="shared" si="31"/>
        <v>4300</v>
      </c>
      <c r="W122" s="109">
        <f t="shared" si="32"/>
        <v>43000</v>
      </c>
      <c r="X122" s="110">
        <f t="shared" si="51"/>
        <v>473000</v>
      </c>
      <c r="Y122" s="110">
        <f t="shared" si="33"/>
        <v>430000</v>
      </c>
      <c r="Z122" s="110"/>
      <c r="AA122" s="104">
        <f t="shared" si="52"/>
        <v>5750</v>
      </c>
      <c r="AB122" s="104">
        <v>2240</v>
      </c>
      <c r="AC122" s="104">
        <v>3510</v>
      </c>
      <c r="AD122" s="104"/>
      <c r="AE122" s="104">
        <f t="shared" si="53"/>
        <v>575</v>
      </c>
      <c r="AF122" s="104">
        <f t="shared" si="54"/>
        <v>575</v>
      </c>
      <c r="AG122" s="103" t="s">
        <v>1413</v>
      </c>
      <c r="AH122" s="100">
        <v>44666</v>
      </c>
      <c r="AI122" s="100">
        <v>44757</v>
      </c>
      <c r="AJ122" s="100"/>
      <c r="AK122" s="103" t="s">
        <v>1169</v>
      </c>
    </row>
    <row r="123" spans="1:37" ht="126.75" customHeight="1" x14ac:dyDescent="0.25">
      <c r="A123" s="99" t="s">
        <v>1061</v>
      </c>
      <c r="B123" s="100">
        <v>44607</v>
      </c>
      <c r="C123" s="98" t="s">
        <v>38</v>
      </c>
      <c r="D123" s="99" t="s">
        <v>1981</v>
      </c>
      <c r="E123" s="102" t="s">
        <v>1980</v>
      </c>
      <c r="F123" s="100">
        <v>44634</v>
      </c>
      <c r="G123" s="98" t="s">
        <v>1383</v>
      </c>
      <c r="H123" s="103" t="s">
        <v>73</v>
      </c>
      <c r="I123" s="103" t="s">
        <v>1060</v>
      </c>
      <c r="J123" s="104">
        <v>48690066.600000001</v>
      </c>
      <c r="K123" s="96">
        <f t="shared" si="49"/>
        <v>48690066.600000001</v>
      </c>
      <c r="L123" s="96">
        <f t="shared" si="49"/>
        <v>48690066.600000001</v>
      </c>
      <c r="M123" s="96">
        <f t="shared" si="30"/>
        <v>4426369.6909090905</v>
      </c>
      <c r="N123" s="103" t="s">
        <v>1256</v>
      </c>
      <c r="O123" s="103" t="s">
        <v>488</v>
      </c>
      <c r="P123" s="103" t="s">
        <v>22</v>
      </c>
      <c r="Q123" s="106">
        <v>100</v>
      </c>
      <c r="R123" s="98">
        <v>0</v>
      </c>
      <c r="S123" s="98" t="s">
        <v>43</v>
      </c>
      <c r="T123" s="107">
        <v>60</v>
      </c>
      <c r="U123" s="109">
        <f t="shared" si="50"/>
        <v>11.07</v>
      </c>
      <c r="V123" s="109">
        <f t="shared" si="31"/>
        <v>1.0063636363636363</v>
      </c>
      <c r="W123" s="109">
        <f t="shared" si="32"/>
        <v>10.063636363636364</v>
      </c>
      <c r="X123" s="110">
        <f t="shared" si="51"/>
        <v>664.2</v>
      </c>
      <c r="Y123" s="110">
        <f t="shared" si="33"/>
        <v>603.81818181818187</v>
      </c>
      <c r="Z123" s="110"/>
      <c r="AA123" s="104">
        <f t="shared" si="52"/>
        <v>4398380</v>
      </c>
      <c r="AB123" s="104">
        <v>2106000</v>
      </c>
      <c r="AC123" s="104">
        <v>2292380</v>
      </c>
      <c r="AD123" s="104"/>
      <c r="AE123" s="104">
        <f t="shared" si="53"/>
        <v>73306.333333333328</v>
      </c>
      <c r="AF123" s="104">
        <f t="shared" si="54"/>
        <v>73307</v>
      </c>
      <c r="AG123" s="103"/>
      <c r="AH123" s="100">
        <v>44652</v>
      </c>
      <c r="AI123" s="100">
        <v>44774</v>
      </c>
      <c r="AJ123" s="100"/>
      <c r="AK123" s="103" t="s">
        <v>2994</v>
      </c>
    </row>
    <row r="124" spans="1:37" ht="75" x14ac:dyDescent="0.25">
      <c r="A124" s="99" t="s">
        <v>1059</v>
      </c>
      <c r="B124" s="100">
        <v>44607</v>
      </c>
      <c r="C124" s="98" t="s">
        <v>38</v>
      </c>
      <c r="D124" s="99" t="s">
        <v>1986</v>
      </c>
      <c r="E124" s="102" t="s">
        <v>1982</v>
      </c>
      <c r="F124" s="100">
        <v>44634</v>
      </c>
      <c r="G124" s="98" t="s">
        <v>1386</v>
      </c>
      <c r="H124" s="103" t="s">
        <v>443</v>
      </c>
      <c r="I124" s="103" t="s">
        <v>895</v>
      </c>
      <c r="J124" s="104">
        <v>9953085.0999999996</v>
      </c>
      <c r="K124" s="96">
        <f t="shared" si="49"/>
        <v>9953085.0999999996</v>
      </c>
      <c r="L124" s="96">
        <f t="shared" si="49"/>
        <v>9953085.0999999996</v>
      </c>
      <c r="M124" s="96">
        <f t="shared" si="30"/>
        <v>904825.91818181821</v>
      </c>
      <c r="N124" s="103" t="s">
        <v>1363</v>
      </c>
      <c r="O124" s="103" t="s">
        <v>1364</v>
      </c>
      <c r="P124" s="103" t="s">
        <v>22</v>
      </c>
      <c r="Q124" s="106">
        <v>100</v>
      </c>
      <c r="R124" s="98">
        <v>0</v>
      </c>
      <c r="S124" s="98" t="s">
        <v>43</v>
      </c>
      <c r="T124" s="107">
        <v>60</v>
      </c>
      <c r="U124" s="109">
        <f t="shared" si="50"/>
        <v>2.59</v>
      </c>
      <c r="V124" s="109">
        <f t="shared" si="31"/>
        <v>0.23545454545454544</v>
      </c>
      <c r="W124" s="109">
        <f t="shared" si="32"/>
        <v>2.3545454545454545</v>
      </c>
      <c r="X124" s="110">
        <f t="shared" si="51"/>
        <v>155.39999999999998</v>
      </c>
      <c r="Y124" s="110">
        <f t="shared" si="33"/>
        <v>141.27272727272728</v>
      </c>
      <c r="Z124" s="110"/>
      <c r="AA124" s="104">
        <f t="shared" si="52"/>
        <v>3842890</v>
      </c>
      <c r="AB124" s="104">
        <v>1228030</v>
      </c>
      <c r="AC124" s="104">
        <v>2614860</v>
      </c>
      <c r="AD124" s="104"/>
      <c r="AE124" s="104">
        <f t="shared" si="53"/>
        <v>64048.166666666664</v>
      </c>
      <c r="AF124" s="104">
        <f t="shared" si="54"/>
        <v>64049</v>
      </c>
      <c r="AG124" s="103"/>
      <c r="AH124" s="100">
        <v>44652</v>
      </c>
      <c r="AI124" s="100">
        <v>44743</v>
      </c>
      <c r="AJ124" s="100"/>
      <c r="AK124" s="103" t="s">
        <v>67</v>
      </c>
    </row>
    <row r="125" spans="1:37" ht="75" x14ac:dyDescent="0.25">
      <c r="A125" s="99" t="s">
        <v>1058</v>
      </c>
      <c r="B125" s="100">
        <v>44607</v>
      </c>
      <c r="C125" s="98" t="s">
        <v>38</v>
      </c>
      <c r="D125" s="99" t="s">
        <v>1987</v>
      </c>
      <c r="E125" s="102" t="s">
        <v>1983</v>
      </c>
      <c r="F125" s="100">
        <v>44634</v>
      </c>
      <c r="G125" s="98" t="s">
        <v>1387</v>
      </c>
      <c r="H125" s="103" t="s">
        <v>443</v>
      </c>
      <c r="I125" s="103" t="s">
        <v>965</v>
      </c>
      <c r="J125" s="104">
        <v>106851978</v>
      </c>
      <c r="K125" s="96">
        <f t="shared" si="49"/>
        <v>106851978</v>
      </c>
      <c r="L125" s="96">
        <f t="shared" si="49"/>
        <v>106851978</v>
      </c>
      <c r="M125" s="96">
        <f t="shared" si="30"/>
        <v>9713816.1818181816</v>
      </c>
      <c r="N125" s="103" t="s">
        <v>1365</v>
      </c>
      <c r="O125" s="103" t="s">
        <v>488</v>
      </c>
      <c r="P125" s="103" t="s">
        <v>22</v>
      </c>
      <c r="Q125" s="106">
        <v>100</v>
      </c>
      <c r="R125" s="98">
        <v>0</v>
      </c>
      <c r="S125" s="98" t="s">
        <v>43</v>
      </c>
      <c r="T125" s="107">
        <v>60</v>
      </c>
      <c r="U125" s="109">
        <f t="shared" si="50"/>
        <v>9.3000000000000007</v>
      </c>
      <c r="V125" s="109">
        <f t="shared" si="31"/>
        <v>0.84545454545454546</v>
      </c>
      <c r="W125" s="109">
        <f t="shared" si="32"/>
        <v>8.454545454545455</v>
      </c>
      <c r="X125" s="110">
        <f t="shared" si="51"/>
        <v>558</v>
      </c>
      <c r="Y125" s="110">
        <f t="shared" si="33"/>
        <v>507.27272727272731</v>
      </c>
      <c r="Z125" s="110"/>
      <c r="AA125" s="104">
        <f t="shared" si="52"/>
        <v>11489460</v>
      </c>
      <c r="AB125" s="104">
        <v>5743440</v>
      </c>
      <c r="AC125" s="104">
        <v>5746020</v>
      </c>
      <c r="AD125" s="104"/>
      <c r="AE125" s="104">
        <f t="shared" si="53"/>
        <v>191491</v>
      </c>
      <c r="AF125" s="104">
        <f t="shared" si="54"/>
        <v>191491</v>
      </c>
      <c r="AG125" s="103"/>
      <c r="AH125" s="100">
        <v>44652</v>
      </c>
      <c r="AI125" s="100">
        <v>44774</v>
      </c>
      <c r="AJ125" s="100"/>
      <c r="AK125" s="103" t="s">
        <v>67</v>
      </c>
    </row>
    <row r="126" spans="1:37" ht="141.75" x14ac:dyDescent="0.25">
      <c r="A126" s="99" t="s">
        <v>1057</v>
      </c>
      <c r="B126" s="100">
        <v>44606</v>
      </c>
      <c r="C126" s="98" t="s">
        <v>1168</v>
      </c>
      <c r="D126" s="99" t="s">
        <v>1988</v>
      </c>
      <c r="E126" s="102" t="s">
        <v>1591</v>
      </c>
      <c r="F126" s="100">
        <v>44636</v>
      </c>
      <c r="G126" s="98" t="s">
        <v>1592</v>
      </c>
      <c r="H126" s="103" t="s">
        <v>1228</v>
      </c>
      <c r="I126" s="103" t="s">
        <v>839</v>
      </c>
      <c r="J126" s="104">
        <v>147745299.24000001</v>
      </c>
      <c r="K126" s="96">
        <f t="shared" si="49"/>
        <v>147745299.24000001</v>
      </c>
      <c r="L126" s="96">
        <f t="shared" si="49"/>
        <v>147745299.24000001</v>
      </c>
      <c r="M126" s="96">
        <f t="shared" si="30"/>
        <v>13431390.840000002</v>
      </c>
      <c r="N126" s="103" t="s">
        <v>1593</v>
      </c>
      <c r="O126" s="103" t="s">
        <v>1594</v>
      </c>
      <c r="P126" s="103" t="s">
        <v>22</v>
      </c>
      <c r="Q126" s="106">
        <v>100</v>
      </c>
      <c r="R126" s="98">
        <v>0</v>
      </c>
      <c r="S126" s="98" t="s">
        <v>43</v>
      </c>
      <c r="T126" s="107">
        <v>100</v>
      </c>
      <c r="U126" s="109">
        <f t="shared" si="50"/>
        <v>18.09</v>
      </c>
      <c r="V126" s="109">
        <f t="shared" si="31"/>
        <v>1.6445454545454545</v>
      </c>
      <c r="W126" s="109">
        <f t="shared" si="32"/>
        <v>16.445454545454545</v>
      </c>
      <c r="X126" s="110">
        <f t="shared" si="51"/>
        <v>1809</v>
      </c>
      <c r="Y126" s="110">
        <f t="shared" si="33"/>
        <v>1644.5454545454545</v>
      </c>
      <c r="Z126" s="110"/>
      <c r="AA126" s="104">
        <f t="shared" si="52"/>
        <v>8167236</v>
      </c>
      <c r="AB126" s="104">
        <v>8167236</v>
      </c>
      <c r="AC126" s="104"/>
      <c r="AD126" s="104"/>
      <c r="AE126" s="104">
        <f t="shared" si="53"/>
        <v>81672.36</v>
      </c>
      <c r="AF126" s="104">
        <f t="shared" si="54"/>
        <v>81673</v>
      </c>
      <c r="AG126" s="103"/>
      <c r="AH126" s="100">
        <v>44743</v>
      </c>
      <c r="AI126" s="100"/>
      <c r="AJ126" s="100"/>
      <c r="AK126" s="103" t="s">
        <v>1169</v>
      </c>
    </row>
    <row r="127" spans="1:37" ht="78.75" x14ac:dyDescent="0.25">
      <c r="A127" s="99" t="s">
        <v>1056</v>
      </c>
      <c r="B127" s="100">
        <v>44607</v>
      </c>
      <c r="C127" s="98" t="s">
        <v>1168</v>
      </c>
      <c r="D127" s="99" t="s">
        <v>1992</v>
      </c>
      <c r="E127" s="102" t="s">
        <v>1989</v>
      </c>
      <c r="F127" s="100">
        <v>44634</v>
      </c>
      <c r="G127" s="98" t="s">
        <v>1384</v>
      </c>
      <c r="H127" s="103" t="s">
        <v>443</v>
      </c>
      <c r="I127" s="103" t="s">
        <v>843</v>
      </c>
      <c r="J127" s="104">
        <v>3074831.65</v>
      </c>
      <c r="K127" s="96">
        <f t="shared" si="49"/>
        <v>3074831.65</v>
      </c>
      <c r="L127" s="96">
        <f t="shared" si="49"/>
        <v>3074831.65</v>
      </c>
      <c r="M127" s="96">
        <f t="shared" si="30"/>
        <v>279530.15000000002</v>
      </c>
      <c r="N127" s="103" t="s">
        <v>1366</v>
      </c>
      <c r="O127" s="103" t="s">
        <v>1232</v>
      </c>
      <c r="P127" s="103" t="s">
        <v>22</v>
      </c>
      <c r="Q127" s="106">
        <v>100</v>
      </c>
      <c r="R127" s="98">
        <v>0</v>
      </c>
      <c r="S127" s="98" t="s">
        <v>629</v>
      </c>
      <c r="T127" s="107">
        <v>3</v>
      </c>
      <c r="U127" s="109">
        <f t="shared" si="50"/>
        <v>87.89</v>
      </c>
      <c r="V127" s="109">
        <f t="shared" si="31"/>
        <v>7.99</v>
      </c>
      <c r="W127" s="109">
        <f t="shared" si="32"/>
        <v>79.900000000000006</v>
      </c>
      <c r="X127" s="110">
        <f t="shared" si="51"/>
        <v>263.67</v>
      </c>
      <c r="Y127" s="110">
        <f t="shared" si="33"/>
        <v>239.70000000000002</v>
      </c>
      <c r="Z127" s="110"/>
      <c r="AA127" s="104">
        <f t="shared" si="52"/>
        <v>34985</v>
      </c>
      <c r="AB127" s="104">
        <v>34985</v>
      </c>
      <c r="AC127" s="104"/>
      <c r="AD127" s="104"/>
      <c r="AE127" s="104">
        <f t="shared" si="53"/>
        <v>11661.666666666666</v>
      </c>
      <c r="AF127" s="104">
        <f t="shared" si="54"/>
        <v>11662</v>
      </c>
      <c r="AG127" s="103"/>
      <c r="AH127" s="100">
        <v>44743</v>
      </c>
      <c r="AI127" s="100"/>
      <c r="AJ127" s="100"/>
      <c r="AK127" s="103" t="s">
        <v>67</v>
      </c>
    </row>
    <row r="128" spans="1:37" ht="75" x14ac:dyDescent="0.25">
      <c r="A128" s="99" t="s">
        <v>1055</v>
      </c>
      <c r="B128" s="100">
        <v>44607</v>
      </c>
      <c r="C128" s="98">
        <v>1416</v>
      </c>
      <c r="D128" s="99" t="s">
        <v>1993</v>
      </c>
      <c r="E128" s="102" t="s">
        <v>1984</v>
      </c>
      <c r="F128" s="100">
        <v>44634</v>
      </c>
      <c r="G128" s="98" t="s">
        <v>1385</v>
      </c>
      <c r="H128" s="103" t="s">
        <v>443</v>
      </c>
      <c r="I128" s="103" t="s">
        <v>855</v>
      </c>
      <c r="J128" s="104">
        <v>25669561</v>
      </c>
      <c r="K128" s="96">
        <f t="shared" si="49"/>
        <v>25669561</v>
      </c>
      <c r="L128" s="96">
        <f t="shared" si="49"/>
        <v>25669561</v>
      </c>
      <c r="M128" s="96">
        <f t="shared" si="30"/>
        <v>2333596.4545454546</v>
      </c>
      <c r="N128" s="103" t="s">
        <v>935</v>
      </c>
      <c r="O128" s="103" t="s">
        <v>1367</v>
      </c>
      <c r="P128" s="103" t="s">
        <v>22</v>
      </c>
      <c r="Q128" s="106">
        <v>100</v>
      </c>
      <c r="R128" s="98">
        <v>0</v>
      </c>
      <c r="S128" s="98" t="s">
        <v>43</v>
      </c>
      <c r="T128" s="107">
        <v>20</v>
      </c>
      <c r="U128" s="109">
        <f t="shared" si="50"/>
        <v>431.24</v>
      </c>
      <c r="V128" s="109">
        <f t="shared" si="31"/>
        <v>39.203636363636363</v>
      </c>
      <c r="W128" s="109">
        <f t="shared" si="32"/>
        <v>392.03636363636366</v>
      </c>
      <c r="X128" s="110">
        <f t="shared" si="51"/>
        <v>8624.7999999999993</v>
      </c>
      <c r="Y128" s="110">
        <f t="shared" si="33"/>
        <v>7840.727272727273</v>
      </c>
      <c r="Z128" s="110"/>
      <c r="AA128" s="104">
        <f t="shared" si="52"/>
        <v>59525</v>
      </c>
      <c r="AB128" s="104">
        <v>59525</v>
      </c>
      <c r="AC128" s="104"/>
      <c r="AD128" s="104"/>
      <c r="AE128" s="104">
        <f t="shared" si="53"/>
        <v>2976.25</v>
      </c>
      <c r="AF128" s="104">
        <f t="shared" si="54"/>
        <v>2977</v>
      </c>
      <c r="AG128" s="103"/>
      <c r="AH128" s="100">
        <v>44743</v>
      </c>
      <c r="AI128" s="100"/>
      <c r="AJ128" s="100"/>
      <c r="AK128" s="103" t="s">
        <v>67</v>
      </c>
    </row>
    <row r="129" spans="1:37" ht="75" x14ac:dyDescent="0.25">
      <c r="A129" s="99" t="s">
        <v>1054</v>
      </c>
      <c r="B129" s="100">
        <v>44607</v>
      </c>
      <c r="C129" s="98">
        <v>545</v>
      </c>
      <c r="D129" s="99" t="s">
        <v>1994</v>
      </c>
      <c r="E129" s="102" t="s">
        <v>1990</v>
      </c>
      <c r="F129" s="100">
        <v>44634</v>
      </c>
      <c r="G129" s="98" t="s">
        <v>1388</v>
      </c>
      <c r="H129" s="103" t="s">
        <v>537</v>
      </c>
      <c r="I129" s="103" t="s">
        <v>970</v>
      </c>
      <c r="J129" s="104">
        <v>31863418.32</v>
      </c>
      <c r="K129" s="96">
        <f t="shared" si="49"/>
        <v>31863418.32</v>
      </c>
      <c r="L129" s="96">
        <f t="shared" si="49"/>
        <v>31863418.32</v>
      </c>
      <c r="M129" s="96">
        <f t="shared" si="30"/>
        <v>2896674.3927272726</v>
      </c>
      <c r="N129" s="103" t="s">
        <v>1065</v>
      </c>
      <c r="O129" s="125" t="s">
        <v>1067</v>
      </c>
      <c r="P129" s="103" t="s">
        <v>1066</v>
      </c>
      <c r="Q129" s="106">
        <v>0</v>
      </c>
      <c r="R129" s="98">
        <v>100</v>
      </c>
      <c r="S129" s="98" t="s">
        <v>629</v>
      </c>
      <c r="T129" s="107">
        <v>185.542</v>
      </c>
      <c r="U129" s="109">
        <f t="shared" si="50"/>
        <v>47.734600007190885</v>
      </c>
      <c r="V129" s="109">
        <f t="shared" si="31"/>
        <v>4.3395090915628076</v>
      </c>
      <c r="W129" s="109">
        <f t="shared" si="32"/>
        <v>43.395090915628074</v>
      </c>
      <c r="X129" s="110">
        <f t="shared" si="51"/>
        <v>8856.7731545342103</v>
      </c>
      <c r="Y129" s="110">
        <f t="shared" si="33"/>
        <v>8051.611958667464</v>
      </c>
      <c r="Z129" s="110"/>
      <c r="AA129" s="104">
        <f t="shared" si="52"/>
        <v>667512</v>
      </c>
      <c r="AB129" s="104">
        <v>667512</v>
      </c>
      <c r="AC129" s="104"/>
      <c r="AD129" s="104"/>
      <c r="AE129" s="104">
        <f t="shared" si="53"/>
        <v>3597.6328809649567</v>
      </c>
      <c r="AF129" s="104">
        <f t="shared" si="54"/>
        <v>3598</v>
      </c>
      <c r="AG129" s="103" t="s">
        <v>1368</v>
      </c>
      <c r="AH129" s="100">
        <v>44652</v>
      </c>
      <c r="AI129" s="100"/>
      <c r="AJ129" s="100"/>
      <c r="AK129" s="103" t="s">
        <v>1169</v>
      </c>
    </row>
    <row r="130" spans="1:37" ht="220.5" x14ac:dyDescent="0.25">
      <c r="A130" s="99" t="s">
        <v>1053</v>
      </c>
      <c r="B130" s="100">
        <v>44607</v>
      </c>
      <c r="C130" s="98">
        <v>1416</v>
      </c>
      <c r="D130" s="99" t="s">
        <v>1995</v>
      </c>
      <c r="E130" s="102" t="s">
        <v>1985</v>
      </c>
      <c r="F130" s="100">
        <v>44631</v>
      </c>
      <c r="G130" s="98" t="s">
        <v>1402</v>
      </c>
      <c r="H130" s="103" t="s">
        <v>73</v>
      </c>
      <c r="I130" s="103" t="s">
        <v>848</v>
      </c>
      <c r="J130" s="104">
        <v>206408736.81</v>
      </c>
      <c r="K130" s="96">
        <f t="shared" si="49"/>
        <v>206408736.81</v>
      </c>
      <c r="L130" s="96">
        <f t="shared" si="49"/>
        <v>206408736.81</v>
      </c>
      <c r="M130" s="96">
        <f t="shared" si="30"/>
        <v>18764430.619090907</v>
      </c>
      <c r="N130" s="103" t="s">
        <v>1404</v>
      </c>
      <c r="O130" s="103" t="s">
        <v>1405</v>
      </c>
      <c r="P130" s="103" t="s">
        <v>22</v>
      </c>
      <c r="Q130" s="106">
        <v>100</v>
      </c>
      <c r="R130" s="98">
        <v>0</v>
      </c>
      <c r="S130" s="98" t="s">
        <v>43</v>
      </c>
      <c r="T130" s="114" t="s">
        <v>3251</v>
      </c>
      <c r="U130" s="109">
        <f t="shared" si="50"/>
        <v>60.79</v>
      </c>
      <c r="V130" s="109">
        <f t="shared" si="31"/>
        <v>5.5263636363636364</v>
      </c>
      <c r="W130" s="109">
        <f t="shared" si="32"/>
        <v>55.263636363636365</v>
      </c>
      <c r="X130" s="117" t="s">
        <v>3235</v>
      </c>
      <c r="Y130" s="110" t="e">
        <f t="shared" si="33"/>
        <v>#VALUE!</v>
      </c>
      <c r="Z130" s="117"/>
      <c r="AA130" s="104">
        <f t="shared" si="52"/>
        <v>3395439</v>
      </c>
      <c r="AB130" s="104">
        <v>3395439</v>
      </c>
      <c r="AC130" s="104"/>
      <c r="AD130" s="104"/>
      <c r="AE130" s="104">
        <v>28295.33</v>
      </c>
      <c r="AF130" s="104">
        <f t="shared" si="54"/>
        <v>28296</v>
      </c>
      <c r="AG130" s="103"/>
      <c r="AH130" s="100">
        <v>44743</v>
      </c>
      <c r="AI130" s="100"/>
      <c r="AJ130" s="100"/>
      <c r="AK130" s="103" t="s">
        <v>67</v>
      </c>
    </row>
    <row r="131" spans="1:37" ht="75" x14ac:dyDescent="0.25">
      <c r="A131" s="99" t="s">
        <v>1052</v>
      </c>
      <c r="B131" s="100">
        <v>44607</v>
      </c>
      <c r="C131" s="98" t="s">
        <v>38</v>
      </c>
      <c r="D131" s="99" t="s">
        <v>1996</v>
      </c>
      <c r="E131" s="102" t="s">
        <v>1991</v>
      </c>
      <c r="F131" s="100">
        <v>44631</v>
      </c>
      <c r="G131" s="98" t="s">
        <v>1400</v>
      </c>
      <c r="H131" s="103" t="s">
        <v>1403</v>
      </c>
      <c r="I131" s="103" t="s">
        <v>845</v>
      </c>
      <c r="J131" s="104">
        <v>11688597.6</v>
      </c>
      <c r="K131" s="96">
        <f t="shared" si="49"/>
        <v>11688597.6</v>
      </c>
      <c r="L131" s="96">
        <f t="shared" si="49"/>
        <v>11688597.6</v>
      </c>
      <c r="M131" s="96">
        <f t="shared" ref="M131:M194" si="55">(K131*10)/110</f>
        <v>1062599.7818181817</v>
      </c>
      <c r="N131" s="103" t="s">
        <v>1229</v>
      </c>
      <c r="O131" s="103" t="s">
        <v>488</v>
      </c>
      <c r="P131" s="103" t="s">
        <v>22</v>
      </c>
      <c r="Q131" s="106">
        <v>100</v>
      </c>
      <c r="R131" s="98">
        <v>0</v>
      </c>
      <c r="S131" s="98" t="s">
        <v>43</v>
      </c>
      <c r="T131" s="107">
        <v>60</v>
      </c>
      <c r="U131" s="109">
        <f t="shared" si="50"/>
        <v>4.57</v>
      </c>
      <c r="V131" s="109">
        <f t="shared" ref="V131:V194" si="56">(U131*10)/110</f>
        <v>0.41545454545454547</v>
      </c>
      <c r="W131" s="109">
        <f t="shared" ref="W131:W194" si="57">U131-V131</f>
        <v>4.1545454545454552</v>
      </c>
      <c r="X131" s="110">
        <f t="shared" ref="X131:X136" si="58">U131*T131</f>
        <v>274.20000000000005</v>
      </c>
      <c r="Y131" s="110">
        <f t="shared" ref="Y131:Y194" si="59">W131*T131</f>
        <v>249.27272727272731</v>
      </c>
      <c r="Z131" s="110"/>
      <c r="AA131" s="104">
        <f t="shared" si="52"/>
        <v>2557680</v>
      </c>
      <c r="AB131" s="104">
        <v>694970</v>
      </c>
      <c r="AC131" s="104">
        <v>1862710</v>
      </c>
      <c r="AD131" s="104"/>
      <c r="AE131" s="104">
        <f t="shared" ref="AE131:AE136" si="60">AA131/T131</f>
        <v>42628</v>
      </c>
      <c r="AF131" s="104">
        <f t="shared" si="54"/>
        <v>42628</v>
      </c>
      <c r="AG131" s="103"/>
      <c r="AH131" s="100">
        <v>44652</v>
      </c>
      <c r="AI131" s="100">
        <v>44774</v>
      </c>
      <c r="AJ131" s="100"/>
      <c r="AK131" s="103" t="s">
        <v>1169</v>
      </c>
    </row>
    <row r="132" spans="1:37" ht="165.75" customHeight="1" x14ac:dyDescent="0.25">
      <c r="A132" s="99" t="s">
        <v>1051</v>
      </c>
      <c r="B132" s="100">
        <v>44607</v>
      </c>
      <c r="C132" s="98">
        <v>545</v>
      </c>
      <c r="D132" s="99" t="s">
        <v>1997</v>
      </c>
      <c r="E132" s="102" t="s">
        <v>1595</v>
      </c>
      <c r="F132" s="100">
        <v>44636</v>
      </c>
      <c r="G132" s="98" t="s">
        <v>1596</v>
      </c>
      <c r="H132" s="103" t="s">
        <v>74</v>
      </c>
      <c r="I132" s="103" t="s">
        <v>748</v>
      </c>
      <c r="J132" s="104">
        <v>126497250</v>
      </c>
      <c r="K132" s="96">
        <f t="shared" si="49"/>
        <v>126497250</v>
      </c>
      <c r="L132" s="96">
        <f t="shared" si="49"/>
        <v>126497250</v>
      </c>
      <c r="M132" s="96">
        <f t="shared" si="55"/>
        <v>11499750</v>
      </c>
      <c r="N132" s="103" t="s">
        <v>1004</v>
      </c>
      <c r="O132" s="103" t="s">
        <v>525</v>
      </c>
      <c r="P132" s="103" t="s">
        <v>36</v>
      </c>
      <c r="Q132" s="106">
        <v>0</v>
      </c>
      <c r="R132" s="98">
        <v>100</v>
      </c>
      <c r="S132" s="98" t="s">
        <v>51</v>
      </c>
      <c r="T132" s="107">
        <v>150</v>
      </c>
      <c r="U132" s="109">
        <f t="shared" si="50"/>
        <v>3698.75</v>
      </c>
      <c r="V132" s="109">
        <f t="shared" si="56"/>
        <v>336.25</v>
      </c>
      <c r="W132" s="109">
        <f t="shared" si="57"/>
        <v>3362.5</v>
      </c>
      <c r="X132" s="110">
        <f t="shared" si="58"/>
        <v>554812.5</v>
      </c>
      <c r="Y132" s="110">
        <f t="shared" si="59"/>
        <v>504375</v>
      </c>
      <c r="Z132" s="110"/>
      <c r="AA132" s="104">
        <f t="shared" si="52"/>
        <v>34200</v>
      </c>
      <c r="AB132" s="104">
        <v>34200</v>
      </c>
      <c r="AC132" s="104"/>
      <c r="AD132" s="104"/>
      <c r="AE132" s="104">
        <f t="shared" si="60"/>
        <v>228</v>
      </c>
      <c r="AF132" s="104">
        <f t="shared" si="54"/>
        <v>228</v>
      </c>
      <c r="AG132" s="103" t="s">
        <v>1601</v>
      </c>
      <c r="AH132" s="100">
        <v>44652</v>
      </c>
      <c r="AI132" s="100"/>
      <c r="AJ132" s="100"/>
      <c r="AK132" s="103" t="s">
        <v>1169</v>
      </c>
    </row>
    <row r="133" spans="1:37" ht="150" customHeight="1" x14ac:dyDescent="0.25">
      <c r="A133" s="99" t="s">
        <v>1050</v>
      </c>
      <c r="B133" s="100">
        <v>44607</v>
      </c>
      <c r="C133" s="98">
        <v>545</v>
      </c>
      <c r="D133" s="99" t="s">
        <v>1998</v>
      </c>
      <c r="E133" s="102" t="s">
        <v>1602</v>
      </c>
      <c r="F133" s="100">
        <v>44636</v>
      </c>
      <c r="G133" s="98" t="s">
        <v>1600</v>
      </c>
      <c r="H133" s="103" t="s">
        <v>74</v>
      </c>
      <c r="I133" s="103" t="s">
        <v>746</v>
      </c>
      <c r="J133" s="104">
        <v>191092000</v>
      </c>
      <c r="K133" s="96">
        <f t="shared" si="49"/>
        <v>191092000</v>
      </c>
      <c r="L133" s="96">
        <f t="shared" si="49"/>
        <v>191092000</v>
      </c>
      <c r="M133" s="96">
        <f t="shared" si="55"/>
        <v>17372000</v>
      </c>
      <c r="N133" s="103" t="s">
        <v>1006</v>
      </c>
      <c r="O133" s="103" t="s">
        <v>113</v>
      </c>
      <c r="P133" s="103" t="s">
        <v>1005</v>
      </c>
      <c r="Q133" s="106">
        <v>0</v>
      </c>
      <c r="R133" s="98">
        <v>100</v>
      </c>
      <c r="S133" s="98" t="s">
        <v>26</v>
      </c>
      <c r="T133" s="107">
        <v>10</v>
      </c>
      <c r="U133" s="109">
        <f t="shared" si="50"/>
        <v>47300</v>
      </c>
      <c r="V133" s="109">
        <f t="shared" si="56"/>
        <v>4300</v>
      </c>
      <c r="W133" s="109">
        <f t="shared" si="57"/>
        <v>43000</v>
      </c>
      <c r="X133" s="110">
        <f t="shared" si="58"/>
        <v>473000</v>
      </c>
      <c r="Y133" s="110">
        <f t="shared" si="59"/>
        <v>430000</v>
      </c>
      <c r="Z133" s="110"/>
      <c r="AA133" s="104">
        <f t="shared" si="52"/>
        <v>4040</v>
      </c>
      <c r="AB133" s="104">
        <v>1580</v>
      </c>
      <c r="AC133" s="104">
        <v>2460</v>
      </c>
      <c r="AD133" s="104"/>
      <c r="AE133" s="104">
        <f t="shared" si="60"/>
        <v>404</v>
      </c>
      <c r="AF133" s="104">
        <f t="shared" si="54"/>
        <v>404</v>
      </c>
      <c r="AG133" s="103" t="s">
        <v>1603</v>
      </c>
      <c r="AH133" s="100">
        <v>44666</v>
      </c>
      <c r="AI133" s="100">
        <v>44757</v>
      </c>
      <c r="AJ133" s="100"/>
      <c r="AK133" s="103" t="s">
        <v>1169</v>
      </c>
    </row>
    <row r="134" spans="1:37" ht="75" x14ac:dyDescent="0.25">
      <c r="A134" s="99" t="s">
        <v>1049</v>
      </c>
      <c r="B134" s="100">
        <v>44607</v>
      </c>
      <c r="C134" s="98" t="s">
        <v>38</v>
      </c>
      <c r="D134" s="99" t="s">
        <v>2002</v>
      </c>
      <c r="E134" s="102" t="s">
        <v>1999</v>
      </c>
      <c r="F134" s="100">
        <v>44631</v>
      </c>
      <c r="G134" s="99" t="s">
        <v>1401</v>
      </c>
      <c r="H134" s="103" t="s">
        <v>443</v>
      </c>
      <c r="I134" s="103" t="s">
        <v>824</v>
      </c>
      <c r="J134" s="104">
        <v>418783.2</v>
      </c>
      <c r="K134" s="96">
        <f t="shared" si="49"/>
        <v>418783.2</v>
      </c>
      <c r="L134" s="96">
        <f t="shared" si="49"/>
        <v>418783.2</v>
      </c>
      <c r="M134" s="96">
        <f t="shared" si="55"/>
        <v>38071.199999999997</v>
      </c>
      <c r="N134" s="103" t="s">
        <v>1408</v>
      </c>
      <c r="O134" s="103" t="s">
        <v>488</v>
      </c>
      <c r="P134" s="103" t="s">
        <v>22</v>
      </c>
      <c r="Q134" s="106">
        <v>100</v>
      </c>
      <c r="R134" s="98">
        <v>0</v>
      </c>
      <c r="S134" s="98" t="s">
        <v>43</v>
      </c>
      <c r="T134" s="107">
        <v>60</v>
      </c>
      <c r="U134" s="109">
        <f t="shared" si="50"/>
        <v>6.38</v>
      </c>
      <c r="V134" s="109">
        <f t="shared" si="56"/>
        <v>0.57999999999999996</v>
      </c>
      <c r="W134" s="109">
        <f t="shared" si="57"/>
        <v>5.8</v>
      </c>
      <c r="X134" s="110">
        <f t="shared" si="58"/>
        <v>382.8</v>
      </c>
      <c r="Y134" s="110">
        <f t="shared" si="59"/>
        <v>348</v>
      </c>
      <c r="Z134" s="110"/>
      <c r="AA134" s="104">
        <f t="shared" si="52"/>
        <v>65640</v>
      </c>
      <c r="AB134" s="104">
        <v>65640</v>
      </c>
      <c r="AC134" s="104"/>
      <c r="AD134" s="104"/>
      <c r="AE134" s="104">
        <f t="shared" si="60"/>
        <v>1094</v>
      </c>
      <c r="AF134" s="104">
        <f t="shared" si="54"/>
        <v>1094</v>
      </c>
      <c r="AG134" s="103"/>
      <c r="AH134" s="100">
        <v>44743</v>
      </c>
      <c r="AI134" s="100"/>
      <c r="AJ134" s="100"/>
      <c r="AK134" s="103" t="s">
        <v>1169</v>
      </c>
    </row>
    <row r="135" spans="1:37" ht="78.75" x14ac:dyDescent="0.25">
      <c r="A135" s="99" t="s">
        <v>1048</v>
      </c>
      <c r="B135" s="100">
        <v>44607</v>
      </c>
      <c r="C135" s="98">
        <v>1416</v>
      </c>
      <c r="D135" s="99" t="s">
        <v>2003</v>
      </c>
      <c r="E135" s="102" t="s">
        <v>2000</v>
      </c>
      <c r="F135" s="100">
        <v>44631</v>
      </c>
      <c r="G135" s="99" t="s">
        <v>1422</v>
      </c>
      <c r="H135" s="103" t="s">
        <v>74</v>
      </c>
      <c r="I135" s="103" t="s">
        <v>871</v>
      </c>
      <c r="J135" s="104">
        <v>88618680</v>
      </c>
      <c r="K135" s="96">
        <f t="shared" si="49"/>
        <v>88618680</v>
      </c>
      <c r="L135" s="96">
        <f t="shared" si="49"/>
        <v>88618680</v>
      </c>
      <c r="M135" s="96">
        <f t="shared" si="55"/>
        <v>8056243.6363636367</v>
      </c>
      <c r="N135" s="103" t="s">
        <v>1409</v>
      </c>
      <c r="O135" s="103" t="s">
        <v>76</v>
      </c>
      <c r="P135" s="103" t="s">
        <v>33</v>
      </c>
      <c r="Q135" s="106">
        <v>0</v>
      </c>
      <c r="R135" s="98">
        <v>100</v>
      </c>
      <c r="S135" s="98" t="s">
        <v>23</v>
      </c>
      <c r="T135" s="107">
        <v>1500</v>
      </c>
      <c r="U135" s="109">
        <f t="shared" si="50"/>
        <v>12.37</v>
      </c>
      <c r="V135" s="109">
        <f t="shared" si="56"/>
        <v>1.1245454545454545</v>
      </c>
      <c r="W135" s="109">
        <f t="shared" si="57"/>
        <v>11.245454545454544</v>
      </c>
      <c r="X135" s="110">
        <f t="shared" si="58"/>
        <v>18555</v>
      </c>
      <c r="Y135" s="110">
        <f t="shared" si="59"/>
        <v>16868.181818181816</v>
      </c>
      <c r="Z135" s="110"/>
      <c r="AA135" s="104">
        <f t="shared" si="52"/>
        <v>7164000</v>
      </c>
      <c r="AB135" s="104">
        <v>4860000</v>
      </c>
      <c r="AC135" s="104">
        <v>2304000</v>
      </c>
      <c r="AD135" s="104"/>
      <c r="AE135" s="104">
        <f t="shared" si="60"/>
        <v>4776</v>
      </c>
      <c r="AF135" s="104">
        <f t="shared" si="54"/>
        <v>4776</v>
      </c>
      <c r="AG135" s="103"/>
      <c r="AH135" s="100">
        <v>44652</v>
      </c>
      <c r="AI135" s="100">
        <v>44743</v>
      </c>
      <c r="AJ135" s="100"/>
      <c r="AK135" s="103" t="s">
        <v>1169</v>
      </c>
    </row>
    <row r="136" spans="1:37" ht="75" x14ac:dyDescent="0.25">
      <c r="A136" s="99" t="s">
        <v>1047</v>
      </c>
      <c r="B136" s="100">
        <v>44607</v>
      </c>
      <c r="C136" s="98" t="s">
        <v>38</v>
      </c>
      <c r="D136" s="99" t="s">
        <v>2004</v>
      </c>
      <c r="E136" s="102" t="s">
        <v>2001</v>
      </c>
      <c r="F136" s="100">
        <v>44631</v>
      </c>
      <c r="G136" s="99" t="s">
        <v>1423</v>
      </c>
      <c r="H136" s="103" t="s">
        <v>73</v>
      </c>
      <c r="I136" s="103" t="s">
        <v>828</v>
      </c>
      <c r="J136" s="104">
        <v>2563827.6</v>
      </c>
      <c r="K136" s="96">
        <f t="shared" si="49"/>
        <v>2563827.6</v>
      </c>
      <c r="L136" s="96">
        <f t="shared" si="49"/>
        <v>2563827.6</v>
      </c>
      <c r="M136" s="96">
        <f t="shared" si="55"/>
        <v>233075.23636363636</v>
      </c>
      <c r="N136" s="103" t="s">
        <v>35</v>
      </c>
      <c r="O136" s="103" t="s">
        <v>1193</v>
      </c>
      <c r="P136" s="103" t="s">
        <v>499</v>
      </c>
      <c r="Q136" s="106">
        <v>0</v>
      </c>
      <c r="R136" s="98">
        <v>100</v>
      </c>
      <c r="S136" s="98" t="s">
        <v>43</v>
      </c>
      <c r="T136" s="107">
        <v>60</v>
      </c>
      <c r="U136" s="109">
        <f t="shared" si="50"/>
        <v>33.94</v>
      </c>
      <c r="V136" s="109">
        <f t="shared" si="56"/>
        <v>3.0854545454545454</v>
      </c>
      <c r="W136" s="109">
        <f t="shared" si="57"/>
        <v>30.854545454545452</v>
      </c>
      <c r="X136" s="110">
        <f t="shared" si="58"/>
        <v>2036.3999999999999</v>
      </c>
      <c r="Y136" s="110">
        <f t="shared" si="59"/>
        <v>1851.272727272727</v>
      </c>
      <c r="Z136" s="110"/>
      <c r="AA136" s="104">
        <f t="shared" si="52"/>
        <v>75540</v>
      </c>
      <c r="AB136" s="104">
        <v>75540</v>
      </c>
      <c r="AC136" s="104"/>
      <c r="AD136" s="104"/>
      <c r="AE136" s="104">
        <f t="shared" si="60"/>
        <v>1259</v>
      </c>
      <c r="AF136" s="104">
        <f t="shared" si="54"/>
        <v>1259</v>
      </c>
      <c r="AG136" s="103"/>
      <c r="AH136" s="100">
        <v>44652</v>
      </c>
      <c r="AI136" s="100"/>
      <c r="AJ136" s="100"/>
      <c r="AK136" s="103" t="s">
        <v>1169</v>
      </c>
    </row>
    <row r="137" spans="1:37" ht="47.25" x14ac:dyDescent="0.25">
      <c r="A137" s="99" t="s">
        <v>1076</v>
      </c>
      <c r="B137" s="100">
        <v>44608</v>
      </c>
      <c r="C137" s="98" t="s">
        <v>38</v>
      </c>
      <c r="D137" s="99" t="s">
        <v>462</v>
      </c>
      <c r="E137" s="103" t="s">
        <v>462</v>
      </c>
      <c r="F137" s="100" t="s">
        <v>462</v>
      </c>
      <c r="G137" s="98" t="s">
        <v>462</v>
      </c>
      <c r="H137" s="103" t="s">
        <v>462</v>
      </c>
      <c r="I137" s="103" t="s">
        <v>833</v>
      </c>
      <c r="J137" s="105" t="s">
        <v>462</v>
      </c>
      <c r="K137" s="105" t="s">
        <v>462</v>
      </c>
      <c r="L137" s="105" t="s">
        <v>462</v>
      </c>
      <c r="M137" s="96" t="e">
        <f t="shared" si="55"/>
        <v>#VALUE!</v>
      </c>
      <c r="N137" s="105" t="s">
        <v>462</v>
      </c>
      <c r="O137" s="105" t="s">
        <v>462</v>
      </c>
      <c r="P137" s="105" t="s">
        <v>462</v>
      </c>
      <c r="Q137" s="105" t="s">
        <v>462</v>
      </c>
      <c r="R137" s="105" t="s">
        <v>462</v>
      </c>
      <c r="S137" s="105" t="s">
        <v>462</v>
      </c>
      <c r="T137" s="123" t="s">
        <v>462</v>
      </c>
      <c r="U137" s="123" t="s">
        <v>462</v>
      </c>
      <c r="V137" s="109" t="e">
        <f t="shared" si="56"/>
        <v>#VALUE!</v>
      </c>
      <c r="W137" s="109" t="e">
        <f t="shared" si="57"/>
        <v>#VALUE!</v>
      </c>
      <c r="X137" s="124" t="s">
        <v>462</v>
      </c>
      <c r="Y137" s="110" t="e">
        <f t="shared" si="59"/>
        <v>#VALUE!</v>
      </c>
      <c r="Z137" s="124"/>
      <c r="AA137" s="105" t="s">
        <v>462</v>
      </c>
      <c r="AB137" s="105" t="s">
        <v>462</v>
      </c>
      <c r="AC137" s="105" t="s">
        <v>462</v>
      </c>
      <c r="AD137" s="105" t="s">
        <v>462</v>
      </c>
      <c r="AE137" s="105" t="s">
        <v>462</v>
      </c>
      <c r="AF137" s="105" t="s">
        <v>462</v>
      </c>
      <c r="AG137" s="105" t="s">
        <v>462</v>
      </c>
      <c r="AH137" s="105" t="s">
        <v>462</v>
      </c>
      <c r="AI137" s="105" t="s">
        <v>462</v>
      </c>
      <c r="AJ137" s="105" t="s">
        <v>462</v>
      </c>
      <c r="AK137" s="105" t="s">
        <v>462</v>
      </c>
    </row>
    <row r="138" spans="1:37" ht="75" x14ac:dyDescent="0.25">
      <c r="A138" s="99" t="s">
        <v>1089</v>
      </c>
      <c r="B138" s="100">
        <v>44609</v>
      </c>
      <c r="C138" s="98">
        <v>1416</v>
      </c>
      <c r="D138" s="99" t="s">
        <v>2008</v>
      </c>
      <c r="E138" s="102" t="s">
        <v>2005</v>
      </c>
      <c r="F138" s="100">
        <v>44635</v>
      </c>
      <c r="G138" s="98" t="s">
        <v>1424</v>
      </c>
      <c r="H138" s="103" t="s">
        <v>73</v>
      </c>
      <c r="I138" s="103" t="s">
        <v>687</v>
      </c>
      <c r="J138" s="104">
        <v>13364996.4</v>
      </c>
      <c r="K138" s="96">
        <f t="shared" ref="K138:L142" si="61">J138</f>
        <v>13364996.4</v>
      </c>
      <c r="L138" s="96">
        <f t="shared" si="61"/>
        <v>13364996.4</v>
      </c>
      <c r="M138" s="96">
        <f t="shared" si="55"/>
        <v>1214999.6727272726</v>
      </c>
      <c r="N138" s="103" t="s">
        <v>1427</v>
      </c>
      <c r="O138" s="103" t="s">
        <v>1428</v>
      </c>
      <c r="P138" s="103" t="s">
        <v>22</v>
      </c>
      <c r="Q138" s="106">
        <v>100</v>
      </c>
      <c r="R138" s="98">
        <v>0</v>
      </c>
      <c r="S138" s="98" t="s">
        <v>43</v>
      </c>
      <c r="T138" s="107">
        <v>21</v>
      </c>
      <c r="U138" s="109">
        <f>J138/AA138</f>
        <v>10607.14</v>
      </c>
      <c r="V138" s="109">
        <f t="shared" si="56"/>
        <v>964.28545454545451</v>
      </c>
      <c r="W138" s="109">
        <f t="shared" si="57"/>
        <v>9642.8545454545456</v>
      </c>
      <c r="X138" s="110">
        <f>U138*T138</f>
        <v>222749.94</v>
      </c>
      <c r="Y138" s="110">
        <f t="shared" si="59"/>
        <v>202499.94545454546</v>
      </c>
      <c r="Z138" s="110"/>
      <c r="AA138" s="104">
        <f>AB138+AC138+AD138</f>
        <v>1260</v>
      </c>
      <c r="AB138" s="104">
        <v>1260</v>
      </c>
      <c r="AC138" s="104"/>
      <c r="AD138" s="104"/>
      <c r="AE138" s="104">
        <f>AA138/T138</f>
        <v>60</v>
      </c>
      <c r="AF138" s="104">
        <f>_xlfn.CEILING.MATH(AE138)</f>
        <v>60</v>
      </c>
      <c r="AG138" s="103"/>
      <c r="AH138" s="100">
        <v>44743</v>
      </c>
      <c r="AI138" s="100"/>
      <c r="AJ138" s="100"/>
      <c r="AK138" s="103" t="s">
        <v>67</v>
      </c>
    </row>
    <row r="139" spans="1:37" ht="75" x14ac:dyDescent="0.25">
      <c r="A139" s="99" t="s">
        <v>1088</v>
      </c>
      <c r="B139" s="100">
        <v>44609</v>
      </c>
      <c r="C139" s="98" t="s">
        <v>38</v>
      </c>
      <c r="D139" s="99" t="s">
        <v>2009</v>
      </c>
      <c r="E139" s="102" t="s">
        <v>2006</v>
      </c>
      <c r="F139" s="100">
        <v>44635</v>
      </c>
      <c r="G139" s="99" t="s">
        <v>1425</v>
      </c>
      <c r="H139" s="103" t="s">
        <v>73</v>
      </c>
      <c r="I139" s="103" t="s">
        <v>966</v>
      </c>
      <c r="J139" s="104">
        <v>1518000</v>
      </c>
      <c r="K139" s="96">
        <f t="shared" si="61"/>
        <v>1518000</v>
      </c>
      <c r="L139" s="96">
        <f t="shared" si="61"/>
        <v>1518000</v>
      </c>
      <c r="M139" s="96">
        <f t="shared" si="55"/>
        <v>138000</v>
      </c>
      <c r="N139" s="103" t="s">
        <v>1429</v>
      </c>
      <c r="O139" s="103" t="s">
        <v>75</v>
      </c>
      <c r="P139" s="103" t="s">
        <v>36</v>
      </c>
      <c r="Q139" s="106">
        <v>0</v>
      </c>
      <c r="R139" s="98">
        <v>100</v>
      </c>
      <c r="S139" s="98" t="s">
        <v>26</v>
      </c>
      <c r="T139" s="107">
        <v>0.5</v>
      </c>
      <c r="U139" s="109">
        <f>J139/AA139</f>
        <v>11000</v>
      </c>
      <c r="V139" s="109">
        <f t="shared" si="56"/>
        <v>1000</v>
      </c>
      <c r="W139" s="109">
        <f t="shared" si="57"/>
        <v>10000</v>
      </c>
      <c r="X139" s="110">
        <f>U139*T139</f>
        <v>5500</v>
      </c>
      <c r="Y139" s="110">
        <f t="shared" si="59"/>
        <v>5000</v>
      </c>
      <c r="Z139" s="110"/>
      <c r="AA139" s="104">
        <f>AB139+AC139+AD139</f>
        <v>138</v>
      </c>
      <c r="AB139" s="104">
        <v>138</v>
      </c>
      <c r="AC139" s="104"/>
      <c r="AD139" s="104"/>
      <c r="AE139" s="104">
        <f>AA139/T139</f>
        <v>276</v>
      </c>
      <c r="AF139" s="104">
        <f>_xlfn.CEILING.MATH(AE139)</f>
        <v>276</v>
      </c>
      <c r="AG139" s="103"/>
      <c r="AH139" s="100">
        <v>44666</v>
      </c>
      <c r="AI139" s="100"/>
      <c r="AJ139" s="100"/>
      <c r="AK139" s="103" t="s">
        <v>1169</v>
      </c>
    </row>
    <row r="140" spans="1:37" ht="75" x14ac:dyDescent="0.25">
      <c r="A140" s="99" t="s">
        <v>1087</v>
      </c>
      <c r="B140" s="100">
        <v>44609</v>
      </c>
      <c r="C140" s="98" t="s">
        <v>38</v>
      </c>
      <c r="D140" s="99" t="s">
        <v>2010</v>
      </c>
      <c r="E140" s="102" t="s">
        <v>2007</v>
      </c>
      <c r="F140" s="100">
        <v>44637</v>
      </c>
      <c r="G140" s="98" t="s">
        <v>1623</v>
      </c>
      <c r="H140" s="103" t="s">
        <v>1403</v>
      </c>
      <c r="I140" s="103" t="s">
        <v>967</v>
      </c>
      <c r="J140" s="104">
        <v>8031105.5999999996</v>
      </c>
      <c r="K140" s="96">
        <f t="shared" si="61"/>
        <v>8031105.5999999996</v>
      </c>
      <c r="L140" s="96">
        <f t="shared" si="61"/>
        <v>8031105.5999999996</v>
      </c>
      <c r="M140" s="96">
        <f t="shared" si="55"/>
        <v>730100.50909090904</v>
      </c>
      <c r="N140" s="103" t="s">
        <v>1624</v>
      </c>
      <c r="O140" s="103" t="s">
        <v>569</v>
      </c>
      <c r="P140" s="103" t="s">
        <v>22</v>
      </c>
      <c r="Q140" s="106">
        <v>100</v>
      </c>
      <c r="R140" s="98">
        <v>0</v>
      </c>
      <c r="S140" s="98" t="s">
        <v>43</v>
      </c>
      <c r="T140" s="107">
        <v>20</v>
      </c>
      <c r="U140" s="109">
        <f>J140/AA140</f>
        <v>34.93</v>
      </c>
      <c r="V140" s="109">
        <f t="shared" si="56"/>
        <v>3.1754545454545458</v>
      </c>
      <c r="W140" s="109">
        <f t="shared" si="57"/>
        <v>31.754545454545454</v>
      </c>
      <c r="X140" s="110">
        <f>U140*T140</f>
        <v>698.6</v>
      </c>
      <c r="Y140" s="110">
        <f t="shared" si="59"/>
        <v>635.09090909090912</v>
      </c>
      <c r="Z140" s="110"/>
      <c r="AA140" s="104">
        <f>AB140+AC140+AD140</f>
        <v>229920</v>
      </c>
      <c r="AB140" s="104">
        <v>132140</v>
      </c>
      <c r="AC140" s="104">
        <v>97780</v>
      </c>
      <c r="AD140" s="104"/>
      <c r="AE140" s="104">
        <f>AA140/T140</f>
        <v>11496</v>
      </c>
      <c r="AF140" s="104">
        <f>_xlfn.CEILING.MATH(AE140)</f>
        <v>11496</v>
      </c>
      <c r="AG140" s="103"/>
      <c r="AH140" s="100">
        <v>44652</v>
      </c>
      <c r="AI140" s="100">
        <v>44774</v>
      </c>
      <c r="AJ140" s="100"/>
      <c r="AK140" s="103" t="s">
        <v>1169</v>
      </c>
    </row>
    <row r="141" spans="1:37" ht="141.75" customHeight="1" x14ac:dyDescent="0.25">
      <c r="A141" s="99" t="s">
        <v>1086</v>
      </c>
      <c r="B141" s="100">
        <v>44609</v>
      </c>
      <c r="C141" s="98">
        <v>545</v>
      </c>
      <c r="D141" s="99" t="s">
        <v>2011</v>
      </c>
      <c r="E141" s="102" t="s">
        <v>1604</v>
      </c>
      <c r="F141" s="100">
        <v>44636</v>
      </c>
      <c r="G141" s="99" t="s">
        <v>1597</v>
      </c>
      <c r="H141" s="103" t="s">
        <v>74</v>
      </c>
      <c r="I141" s="103" t="s">
        <v>1676</v>
      </c>
      <c r="J141" s="104">
        <v>283430363.39999998</v>
      </c>
      <c r="K141" s="96">
        <f t="shared" si="61"/>
        <v>283430363.39999998</v>
      </c>
      <c r="L141" s="96">
        <f t="shared" si="61"/>
        <v>283430363.39999998</v>
      </c>
      <c r="M141" s="96">
        <f t="shared" si="55"/>
        <v>25766396.672727272</v>
      </c>
      <c r="N141" s="103" t="s">
        <v>1012</v>
      </c>
      <c r="O141" s="103" t="s">
        <v>1013</v>
      </c>
      <c r="P141" s="103" t="s">
        <v>499</v>
      </c>
      <c r="Q141" s="106">
        <v>0</v>
      </c>
      <c r="R141" s="98">
        <v>100</v>
      </c>
      <c r="S141" s="98" t="s">
        <v>629</v>
      </c>
      <c r="T141" s="107">
        <v>30</v>
      </c>
      <c r="U141" s="109">
        <f>J141/AA141</f>
        <v>25813.329999999998</v>
      </c>
      <c r="V141" s="109">
        <f t="shared" si="56"/>
        <v>2346.6663636363637</v>
      </c>
      <c r="W141" s="109">
        <f t="shared" si="57"/>
        <v>23466.663636363635</v>
      </c>
      <c r="X141" s="110">
        <f>U141*T141</f>
        <v>774399.89999999991</v>
      </c>
      <c r="Y141" s="110">
        <f t="shared" si="59"/>
        <v>703999.90909090906</v>
      </c>
      <c r="Z141" s="110"/>
      <c r="AA141" s="104">
        <f>AB141+AC141+AD141</f>
        <v>10980</v>
      </c>
      <c r="AB141" s="104">
        <v>7710</v>
      </c>
      <c r="AC141" s="104">
        <v>3270</v>
      </c>
      <c r="AD141" s="104"/>
      <c r="AE141" s="104">
        <f>AA141/T141</f>
        <v>366</v>
      </c>
      <c r="AF141" s="104">
        <f>_xlfn.CEILING.MATH(AE141)</f>
        <v>366</v>
      </c>
      <c r="AG141" s="103" t="s">
        <v>1677</v>
      </c>
      <c r="AH141" s="100">
        <v>44652</v>
      </c>
      <c r="AI141" s="100">
        <v>44696</v>
      </c>
      <c r="AJ141" s="100"/>
      <c r="AK141" s="103" t="s">
        <v>1169</v>
      </c>
    </row>
    <row r="142" spans="1:37" ht="137.25" customHeight="1" x14ac:dyDescent="0.25">
      <c r="A142" s="99" t="s">
        <v>1085</v>
      </c>
      <c r="B142" s="100">
        <v>44609</v>
      </c>
      <c r="C142" s="98">
        <v>545</v>
      </c>
      <c r="D142" s="99" t="s">
        <v>2012</v>
      </c>
      <c r="E142" s="102" t="s">
        <v>1605</v>
      </c>
      <c r="F142" s="100">
        <v>44636</v>
      </c>
      <c r="G142" s="99" t="s">
        <v>1598</v>
      </c>
      <c r="H142" s="103" t="s">
        <v>74</v>
      </c>
      <c r="I142" s="103" t="s">
        <v>1676</v>
      </c>
      <c r="J142" s="104">
        <v>275686364.39999998</v>
      </c>
      <c r="K142" s="96">
        <f t="shared" si="61"/>
        <v>275686364.39999998</v>
      </c>
      <c r="L142" s="96">
        <f t="shared" si="61"/>
        <v>275686364.39999998</v>
      </c>
      <c r="M142" s="96">
        <f t="shared" si="55"/>
        <v>25062396.763636362</v>
      </c>
      <c r="N142" s="103" t="s">
        <v>1012</v>
      </c>
      <c r="O142" s="103" t="s">
        <v>1013</v>
      </c>
      <c r="P142" s="103" t="s">
        <v>499</v>
      </c>
      <c r="Q142" s="106">
        <v>0</v>
      </c>
      <c r="R142" s="98">
        <v>100</v>
      </c>
      <c r="S142" s="98" t="s">
        <v>629</v>
      </c>
      <c r="T142" s="107">
        <v>30</v>
      </c>
      <c r="U142" s="109">
        <f>J142/AA142</f>
        <v>25813.329999999998</v>
      </c>
      <c r="V142" s="109">
        <f t="shared" si="56"/>
        <v>2346.6663636363637</v>
      </c>
      <c r="W142" s="109">
        <f t="shared" si="57"/>
        <v>23466.663636363635</v>
      </c>
      <c r="X142" s="110">
        <f>U142*T142</f>
        <v>774399.89999999991</v>
      </c>
      <c r="Y142" s="110">
        <f t="shared" si="59"/>
        <v>703999.90909090906</v>
      </c>
      <c r="Z142" s="110"/>
      <c r="AA142" s="104">
        <f>AB142+AC142+AD142</f>
        <v>10680</v>
      </c>
      <c r="AB142" s="104">
        <v>7440</v>
      </c>
      <c r="AC142" s="104">
        <v>3240</v>
      </c>
      <c r="AD142" s="104"/>
      <c r="AE142" s="104">
        <f>AA142/T142</f>
        <v>356</v>
      </c>
      <c r="AF142" s="104">
        <f>_xlfn.CEILING.MATH(AE142)</f>
        <v>356</v>
      </c>
      <c r="AG142" s="103" t="s">
        <v>1606</v>
      </c>
      <c r="AH142" s="100">
        <v>44652</v>
      </c>
      <c r="AI142" s="100">
        <v>44696</v>
      </c>
      <c r="AJ142" s="100"/>
      <c r="AK142" s="103" t="s">
        <v>1169</v>
      </c>
    </row>
    <row r="143" spans="1:37" ht="31.5" x14ac:dyDescent="0.25">
      <c r="A143" s="99" t="s">
        <v>1084</v>
      </c>
      <c r="B143" s="100">
        <v>44609</v>
      </c>
      <c r="C143" s="98" t="s">
        <v>38</v>
      </c>
      <c r="D143" s="99" t="s">
        <v>462</v>
      </c>
      <c r="E143" s="103" t="s">
        <v>462</v>
      </c>
      <c r="F143" s="100" t="s">
        <v>462</v>
      </c>
      <c r="G143" s="98" t="s">
        <v>462</v>
      </c>
      <c r="H143" s="103" t="s">
        <v>462</v>
      </c>
      <c r="I143" s="103" t="s">
        <v>971</v>
      </c>
      <c r="J143" s="105" t="s">
        <v>462</v>
      </c>
      <c r="K143" s="105" t="s">
        <v>462</v>
      </c>
      <c r="L143" s="105" t="s">
        <v>462</v>
      </c>
      <c r="M143" s="96" t="e">
        <f t="shared" si="55"/>
        <v>#VALUE!</v>
      </c>
      <c r="N143" s="105" t="s">
        <v>462</v>
      </c>
      <c r="O143" s="105" t="s">
        <v>462</v>
      </c>
      <c r="P143" s="105" t="s">
        <v>462</v>
      </c>
      <c r="Q143" s="105" t="s">
        <v>462</v>
      </c>
      <c r="R143" s="105" t="s">
        <v>462</v>
      </c>
      <c r="S143" s="105" t="s">
        <v>462</v>
      </c>
      <c r="T143" s="123" t="s">
        <v>462</v>
      </c>
      <c r="U143" s="123" t="s">
        <v>462</v>
      </c>
      <c r="V143" s="109" t="e">
        <f t="shared" si="56"/>
        <v>#VALUE!</v>
      </c>
      <c r="W143" s="109" t="e">
        <f t="shared" si="57"/>
        <v>#VALUE!</v>
      </c>
      <c r="X143" s="124" t="s">
        <v>462</v>
      </c>
      <c r="Y143" s="110" t="e">
        <f t="shared" si="59"/>
        <v>#VALUE!</v>
      </c>
      <c r="Z143" s="124"/>
      <c r="AA143" s="105" t="s">
        <v>462</v>
      </c>
      <c r="AB143" s="105" t="s">
        <v>462</v>
      </c>
      <c r="AC143" s="105" t="s">
        <v>462</v>
      </c>
      <c r="AD143" s="105" t="s">
        <v>462</v>
      </c>
      <c r="AE143" s="105" t="s">
        <v>462</v>
      </c>
      <c r="AF143" s="105" t="s">
        <v>462</v>
      </c>
      <c r="AG143" s="105" t="s">
        <v>462</v>
      </c>
      <c r="AH143" s="105" t="s">
        <v>462</v>
      </c>
      <c r="AI143" s="105" t="s">
        <v>462</v>
      </c>
      <c r="AJ143" s="105" t="s">
        <v>462</v>
      </c>
      <c r="AK143" s="105" t="s">
        <v>462</v>
      </c>
    </row>
    <row r="144" spans="1:37" ht="110.25" x14ac:dyDescent="0.25">
      <c r="A144" s="99" t="s">
        <v>1083</v>
      </c>
      <c r="B144" s="100">
        <v>44609</v>
      </c>
      <c r="C144" s="98">
        <v>545</v>
      </c>
      <c r="D144" s="99" t="s">
        <v>2013</v>
      </c>
      <c r="E144" s="102" t="s">
        <v>1607</v>
      </c>
      <c r="F144" s="100">
        <v>44636</v>
      </c>
      <c r="G144" s="98" t="s">
        <v>1599</v>
      </c>
      <c r="H144" s="103" t="s">
        <v>74</v>
      </c>
      <c r="I144" s="103" t="s">
        <v>1676</v>
      </c>
      <c r="J144" s="104">
        <v>288076762.80000001</v>
      </c>
      <c r="K144" s="96">
        <f t="shared" ref="K144:L146" si="62">J144</f>
        <v>288076762.80000001</v>
      </c>
      <c r="L144" s="96">
        <f t="shared" si="62"/>
        <v>288076762.80000001</v>
      </c>
      <c r="M144" s="96">
        <f t="shared" si="55"/>
        <v>26188796.618181817</v>
      </c>
      <c r="N144" s="103" t="s">
        <v>1012</v>
      </c>
      <c r="O144" s="103" t="s">
        <v>1013</v>
      </c>
      <c r="P144" s="103" t="s">
        <v>499</v>
      </c>
      <c r="Q144" s="106">
        <v>0</v>
      </c>
      <c r="R144" s="98">
        <v>100</v>
      </c>
      <c r="S144" s="98" t="s">
        <v>629</v>
      </c>
      <c r="T144" s="107">
        <v>30</v>
      </c>
      <c r="U144" s="109">
        <f>J144/AA144</f>
        <v>25813.33</v>
      </c>
      <c r="V144" s="109">
        <f t="shared" si="56"/>
        <v>2346.6663636363637</v>
      </c>
      <c r="W144" s="109">
        <f t="shared" si="57"/>
        <v>23466.663636363639</v>
      </c>
      <c r="X144" s="110">
        <f>U144*T144</f>
        <v>774399.9</v>
      </c>
      <c r="Y144" s="110">
        <f t="shared" si="59"/>
        <v>703999.90909090918</v>
      </c>
      <c r="Z144" s="110"/>
      <c r="AA144" s="104">
        <f>AB144+AC144+AD144</f>
        <v>11160</v>
      </c>
      <c r="AB144" s="104">
        <v>7800</v>
      </c>
      <c r="AC144" s="104">
        <v>3360</v>
      </c>
      <c r="AD144" s="104"/>
      <c r="AE144" s="104">
        <f>AA144/T144</f>
        <v>372</v>
      </c>
      <c r="AF144" s="104">
        <f>_xlfn.CEILING.MATH(AE144)</f>
        <v>372</v>
      </c>
      <c r="AG144" s="103" t="s">
        <v>1608</v>
      </c>
      <c r="AH144" s="100">
        <v>44652</v>
      </c>
      <c r="AI144" s="100">
        <v>44696</v>
      </c>
      <c r="AJ144" s="100"/>
      <c r="AK144" s="103" t="s">
        <v>1169</v>
      </c>
    </row>
    <row r="145" spans="1:37" ht="228.75" customHeight="1" x14ac:dyDescent="0.25">
      <c r="A145" s="99" t="s">
        <v>1082</v>
      </c>
      <c r="B145" s="100">
        <v>44609</v>
      </c>
      <c r="C145" s="98" t="s">
        <v>1168</v>
      </c>
      <c r="D145" s="99" t="s">
        <v>2016</v>
      </c>
      <c r="E145" s="102" t="s">
        <v>2014</v>
      </c>
      <c r="F145" s="100">
        <v>44638</v>
      </c>
      <c r="G145" s="99" t="s">
        <v>1661</v>
      </c>
      <c r="H145" s="103" t="s">
        <v>1201</v>
      </c>
      <c r="I145" s="103" t="s">
        <v>853</v>
      </c>
      <c r="J145" s="104">
        <v>34329516</v>
      </c>
      <c r="K145" s="96">
        <f t="shared" si="62"/>
        <v>34329516</v>
      </c>
      <c r="L145" s="96">
        <f t="shared" si="62"/>
        <v>34329516</v>
      </c>
      <c r="M145" s="96">
        <f t="shared" si="55"/>
        <v>3120865.0909090908</v>
      </c>
      <c r="N145" s="103" t="s">
        <v>1641</v>
      </c>
      <c r="O145" s="103" t="s">
        <v>1642</v>
      </c>
      <c r="P145" s="103" t="s">
        <v>22</v>
      </c>
      <c r="Q145" s="106">
        <v>100</v>
      </c>
      <c r="R145" s="98">
        <v>0</v>
      </c>
      <c r="S145" s="98" t="s">
        <v>43</v>
      </c>
      <c r="T145" s="107">
        <v>500</v>
      </c>
      <c r="U145" s="109">
        <f>J145/AA145</f>
        <v>13.06</v>
      </c>
      <c r="V145" s="109">
        <f t="shared" si="56"/>
        <v>1.1872727272727273</v>
      </c>
      <c r="W145" s="109">
        <f t="shared" si="57"/>
        <v>11.872727272727273</v>
      </c>
      <c r="X145" s="110">
        <f>U145*T145</f>
        <v>6530</v>
      </c>
      <c r="Y145" s="110">
        <f t="shared" si="59"/>
        <v>5936.3636363636369</v>
      </c>
      <c r="Z145" s="110"/>
      <c r="AA145" s="104">
        <f>AB145+AC145+AD145</f>
        <v>2628600</v>
      </c>
      <c r="AB145" s="104">
        <v>1314170</v>
      </c>
      <c r="AC145" s="104">
        <v>1314430</v>
      </c>
      <c r="AD145" s="104"/>
      <c r="AE145" s="104">
        <f>AA145/T145</f>
        <v>5257.2</v>
      </c>
      <c r="AF145" s="104">
        <f>_xlfn.CEILING.MATH(AE145)</f>
        <v>5258</v>
      </c>
      <c r="AG145" s="103"/>
      <c r="AH145" s="100">
        <v>44682</v>
      </c>
      <c r="AI145" s="100">
        <v>44805</v>
      </c>
      <c r="AJ145" s="100"/>
      <c r="AK145" s="103" t="s">
        <v>67</v>
      </c>
    </row>
    <row r="146" spans="1:37" ht="78.75" x14ac:dyDescent="0.25">
      <c r="A146" s="99" t="s">
        <v>1081</v>
      </c>
      <c r="B146" s="100">
        <v>44609</v>
      </c>
      <c r="C146" s="98" t="s">
        <v>38</v>
      </c>
      <c r="D146" s="99" t="s">
        <v>2017</v>
      </c>
      <c r="E146" s="102" t="s">
        <v>2015</v>
      </c>
      <c r="F146" s="100">
        <v>44635</v>
      </c>
      <c r="G146" s="99" t="s">
        <v>1426</v>
      </c>
      <c r="H146" s="103" t="s">
        <v>73</v>
      </c>
      <c r="I146" s="103" t="s">
        <v>896</v>
      </c>
      <c r="J146" s="104">
        <v>14340296.4</v>
      </c>
      <c r="K146" s="96">
        <f t="shared" si="62"/>
        <v>14340296.4</v>
      </c>
      <c r="L146" s="96">
        <f t="shared" si="62"/>
        <v>14340296.4</v>
      </c>
      <c r="M146" s="96">
        <f t="shared" si="55"/>
        <v>1303663.3090909091</v>
      </c>
      <c r="N146" s="103" t="s">
        <v>1430</v>
      </c>
      <c r="O146" s="103" t="s">
        <v>488</v>
      </c>
      <c r="P146" s="103" t="s">
        <v>37</v>
      </c>
      <c r="Q146" s="106">
        <v>0</v>
      </c>
      <c r="R146" s="98">
        <v>100</v>
      </c>
      <c r="S146" s="98" t="s">
        <v>43</v>
      </c>
      <c r="T146" s="107">
        <v>30</v>
      </c>
      <c r="U146" s="109">
        <f>J146/AA146</f>
        <v>414.22</v>
      </c>
      <c r="V146" s="109">
        <f t="shared" si="56"/>
        <v>37.656363636363643</v>
      </c>
      <c r="W146" s="109">
        <f t="shared" si="57"/>
        <v>376.56363636363636</v>
      </c>
      <c r="X146" s="110">
        <f>U146*T146</f>
        <v>12426.6</v>
      </c>
      <c r="Y146" s="110">
        <f t="shared" si="59"/>
        <v>11296.90909090909</v>
      </c>
      <c r="Z146" s="110"/>
      <c r="AA146" s="104">
        <f>AB146+AC146+AD146</f>
        <v>34620</v>
      </c>
      <c r="AB146" s="104">
        <v>34620</v>
      </c>
      <c r="AC146" s="104"/>
      <c r="AD146" s="104"/>
      <c r="AE146" s="104">
        <f>AA146/T146</f>
        <v>1154</v>
      </c>
      <c r="AF146" s="104">
        <f>_xlfn.CEILING.MATH(AE146)</f>
        <v>1154</v>
      </c>
      <c r="AG146" s="103"/>
      <c r="AH146" s="100">
        <v>44682</v>
      </c>
      <c r="AI146" s="100"/>
      <c r="AJ146" s="100"/>
      <c r="AK146" s="103" t="s">
        <v>1169</v>
      </c>
    </row>
    <row r="147" spans="1:37" ht="47.25" x14ac:dyDescent="0.25">
      <c r="A147" s="128" t="s">
        <v>1104</v>
      </c>
      <c r="B147" s="127">
        <v>44610</v>
      </c>
      <c r="C147" s="126" t="s">
        <v>1044</v>
      </c>
      <c r="D147" s="128" t="s">
        <v>1172</v>
      </c>
      <c r="E147" s="85" t="s">
        <v>1172</v>
      </c>
      <c r="F147" s="127" t="s">
        <v>1172</v>
      </c>
      <c r="G147" s="126" t="s">
        <v>1172</v>
      </c>
      <c r="H147" s="85" t="s">
        <v>1172</v>
      </c>
      <c r="I147" s="85" t="s">
        <v>1043</v>
      </c>
      <c r="J147" s="129"/>
      <c r="K147" s="96"/>
      <c r="L147" s="96"/>
      <c r="M147" s="96">
        <f t="shared" si="55"/>
        <v>0</v>
      </c>
      <c r="N147" s="85" t="s">
        <v>462</v>
      </c>
      <c r="O147" s="85" t="s">
        <v>462</v>
      </c>
      <c r="P147" s="96"/>
      <c r="Q147" s="127"/>
      <c r="R147" s="127"/>
      <c r="S147" s="85" t="s">
        <v>462</v>
      </c>
      <c r="T147" s="85" t="s">
        <v>462</v>
      </c>
      <c r="U147" s="85" t="s">
        <v>462</v>
      </c>
      <c r="V147" s="109" t="e">
        <f t="shared" si="56"/>
        <v>#VALUE!</v>
      </c>
      <c r="W147" s="109" t="e">
        <f t="shared" si="57"/>
        <v>#VALUE!</v>
      </c>
      <c r="X147" s="85" t="s">
        <v>462</v>
      </c>
      <c r="Y147" s="110" t="e">
        <f t="shared" si="59"/>
        <v>#VALUE!</v>
      </c>
      <c r="Z147" s="85"/>
      <c r="AA147" s="129">
        <v>1067200</v>
      </c>
      <c r="AB147" s="129">
        <v>1067200</v>
      </c>
      <c r="AC147" s="129"/>
      <c r="AD147" s="129"/>
      <c r="AE147" s="104" t="s">
        <v>462</v>
      </c>
      <c r="AF147" s="104" t="s">
        <v>462</v>
      </c>
      <c r="AG147" s="96" t="s">
        <v>1173</v>
      </c>
      <c r="AH147" s="127">
        <v>44671</v>
      </c>
      <c r="AI147" s="127"/>
      <c r="AJ147" s="127"/>
      <c r="AK147" s="103" t="s">
        <v>462</v>
      </c>
    </row>
    <row r="148" spans="1:37" ht="186.75" customHeight="1" x14ac:dyDescent="0.25">
      <c r="A148" s="99" t="s">
        <v>1103</v>
      </c>
      <c r="B148" s="100">
        <v>44610</v>
      </c>
      <c r="C148" s="98" t="s">
        <v>1044</v>
      </c>
      <c r="D148" s="99" t="s">
        <v>2295</v>
      </c>
      <c r="E148" s="131" t="s">
        <v>2294</v>
      </c>
      <c r="F148" s="100">
        <v>44634</v>
      </c>
      <c r="G148" s="98" t="s">
        <v>1372</v>
      </c>
      <c r="H148" s="103" t="s">
        <v>73</v>
      </c>
      <c r="I148" s="103" t="s">
        <v>984</v>
      </c>
      <c r="J148" s="104">
        <v>214902835</v>
      </c>
      <c r="K148" s="96">
        <f>J148</f>
        <v>214902835</v>
      </c>
      <c r="L148" s="96">
        <f>K148</f>
        <v>214902835</v>
      </c>
      <c r="M148" s="96">
        <f t="shared" si="55"/>
        <v>19536621.363636363</v>
      </c>
      <c r="N148" s="103" t="s">
        <v>1370</v>
      </c>
      <c r="O148" s="103" t="s">
        <v>501</v>
      </c>
      <c r="P148" s="103" t="s">
        <v>22</v>
      </c>
      <c r="Q148" s="106">
        <v>100</v>
      </c>
      <c r="R148" s="98">
        <v>0</v>
      </c>
      <c r="S148" s="98" t="s">
        <v>51</v>
      </c>
      <c r="T148" s="107">
        <v>100</v>
      </c>
      <c r="U148" s="109">
        <f>J148/AA148</f>
        <v>40.549999999999997</v>
      </c>
      <c r="V148" s="109">
        <f t="shared" si="56"/>
        <v>3.6863636363636365</v>
      </c>
      <c r="W148" s="109">
        <f t="shared" si="57"/>
        <v>36.86363636363636</v>
      </c>
      <c r="X148" s="110">
        <f>U148*T148</f>
        <v>4054.9999999999995</v>
      </c>
      <c r="Y148" s="110">
        <f t="shared" si="59"/>
        <v>3686.363636363636</v>
      </c>
      <c r="Z148" s="110"/>
      <c r="AA148" s="104">
        <f t="shared" ref="AA148:AA174" si="63">AB148+AC148+AD148</f>
        <v>5299700</v>
      </c>
      <c r="AB148" s="104">
        <v>5299700</v>
      </c>
      <c r="AC148" s="104"/>
      <c r="AD148" s="104"/>
      <c r="AE148" s="104">
        <f>AA148/T148</f>
        <v>52997</v>
      </c>
      <c r="AF148" s="104">
        <f>_xlfn.CEILING.MATH(AE148)</f>
        <v>52997</v>
      </c>
      <c r="AG148" s="103" t="s">
        <v>1369</v>
      </c>
      <c r="AH148" s="100">
        <v>44696</v>
      </c>
      <c r="AI148" s="100"/>
      <c r="AJ148" s="100"/>
      <c r="AK148" s="103" t="s">
        <v>1169</v>
      </c>
    </row>
    <row r="149" spans="1:37" ht="124.5" customHeight="1" x14ac:dyDescent="0.25">
      <c r="A149" s="128" t="s">
        <v>1102</v>
      </c>
      <c r="B149" s="127">
        <v>44610</v>
      </c>
      <c r="C149" s="126" t="s">
        <v>1044</v>
      </c>
      <c r="D149" s="128" t="s">
        <v>1172</v>
      </c>
      <c r="E149" s="85" t="s">
        <v>1172</v>
      </c>
      <c r="F149" s="127" t="s">
        <v>1172</v>
      </c>
      <c r="G149" s="126" t="s">
        <v>1172</v>
      </c>
      <c r="H149" s="85" t="s">
        <v>1172</v>
      </c>
      <c r="I149" s="85" t="s">
        <v>1043</v>
      </c>
      <c r="J149" s="129"/>
      <c r="K149" s="96"/>
      <c r="L149" s="96"/>
      <c r="M149" s="96">
        <f t="shared" si="55"/>
        <v>0</v>
      </c>
      <c r="N149" s="85" t="s">
        <v>462</v>
      </c>
      <c r="O149" s="85" t="s">
        <v>462</v>
      </c>
      <c r="P149" s="85"/>
      <c r="Q149" s="130"/>
      <c r="R149" s="126"/>
      <c r="S149" s="85" t="s">
        <v>462</v>
      </c>
      <c r="T149" s="85" t="s">
        <v>462</v>
      </c>
      <c r="U149" s="85" t="s">
        <v>462</v>
      </c>
      <c r="V149" s="109" t="e">
        <f t="shared" si="56"/>
        <v>#VALUE!</v>
      </c>
      <c r="W149" s="109" t="e">
        <f t="shared" si="57"/>
        <v>#VALUE!</v>
      </c>
      <c r="X149" s="85" t="s">
        <v>462</v>
      </c>
      <c r="Y149" s="110" t="e">
        <f t="shared" si="59"/>
        <v>#VALUE!</v>
      </c>
      <c r="Z149" s="85"/>
      <c r="AA149" s="129">
        <f t="shared" si="63"/>
        <v>1323160</v>
      </c>
      <c r="AB149" s="129">
        <v>1323160</v>
      </c>
      <c r="AC149" s="129"/>
      <c r="AD149" s="129"/>
      <c r="AE149" s="104" t="s">
        <v>462</v>
      </c>
      <c r="AF149" s="104" t="s">
        <v>462</v>
      </c>
      <c r="AG149" s="85" t="s">
        <v>1174</v>
      </c>
      <c r="AH149" s="127">
        <v>44671</v>
      </c>
      <c r="AI149" s="127"/>
      <c r="AJ149" s="127"/>
      <c r="AK149" s="103" t="s">
        <v>462</v>
      </c>
    </row>
    <row r="150" spans="1:37" ht="94.5" customHeight="1" x14ac:dyDescent="0.25">
      <c r="A150" s="99" t="s">
        <v>1101</v>
      </c>
      <c r="B150" s="100">
        <v>44610</v>
      </c>
      <c r="C150" s="98">
        <v>1416</v>
      </c>
      <c r="D150" s="99" t="s">
        <v>2298</v>
      </c>
      <c r="E150" s="102" t="s">
        <v>1802</v>
      </c>
      <c r="F150" s="100">
        <v>44649</v>
      </c>
      <c r="G150" s="99" t="s">
        <v>1803</v>
      </c>
      <c r="H150" s="103" t="s">
        <v>1681</v>
      </c>
      <c r="I150" s="103" t="s">
        <v>847</v>
      </c>
      <c r="J150" s="104">
        <v>1210268577.5999999</v>
      </c>
      <c r="K150" s="96">
        <f t="shared" ref="K150:L174" si="64">J150</f>
        <v>1210268577.5999999</v>
      </c>
      <c r="L150" s="96">
        <f t="shared" si="64"/>
        <v>1210268577.5999999</v>
      </c>
      <c r="M150" s="96">
        <f t="shared" si="55"/>
        <v>110024416.14545454</v>
      </c>
      <c r="N150" s="103" t="s">
        <v>65</v>
      </c>
      <c r="O150" s="103" t="s">
        <v>75</v>
      </c>
      <c r="P150" s="103" t="s">
        <v>22</v>
      </c>
      <c r="Q150" s="106">
        <v>100</v>
      </c>
      <c r="R150" s="98">
        <v>0</v>
      </c>
      <c r="S150" s="98" t="s">
        <v>26</v>
      </c>
      <c r="T150" s="107">
        <v>1.5</v>
      </c>
      <c r="U150" s="109">
        <f>J150/AA150</f>
        <v>6006.4</v>
      </c>
      <c r="V150" s="109">
        <f t="shared" si="56"/>
        <v>546.0363636363636</v>
      </c>
      <c r="W150" s="109">
        <f t="shared" si="57"/>
        <v>5460.363636363636</v>
      </c>
      <c r="X150" s="110">
        <f>U150*T150</f>
        <v>9009.5999999999985</v>
      </c>
      <c r="Y150" s="110">
        <f t="shared" si="59"/>
        <v>8190.545454545454</v>
      </c>
      <c r="Z150" s="110"/>
      <c r="AA150" s="104">
        <f t="shared" si="63"/>
        <v>201496.5</v>
      </c>
      <c r="AB150" s="104">
        <v>201496.5</v>
      </c>
      <c r="AC150" s="104"/>
      <c r="AD150" s="104"/>
      <c r="AE150" s="104">
        <f>AA150/T150</f>
        <v>134331</v>
      </c>
      <c r="AF150" s="104">
        <f>_xlfn.CEILING.MATH(AE150)</f>
        <v>134331</v>
      </c>
      <c r="AG150" s="103"/>
      <c r="AH150" s="100">
        <v>44713</v>
      </c>
      <c r="AI150" s="100"/>
      <c r="AJ150" s="100"/>
      <c r="AK150" s="103" t="s">
        <v>1169</v>
      </c>
    </row>
    <row r="151" spans="1:37" ht="31.5" x14ac:dyDescent="0.25">
      <c r="A151" s="128" t="s">
        <v>1100</v>
      </c>
      <c r="B151" s="127">
        <v>44610</v>
      </c>
      <c r="C151" s="126" t="s">
        <v>1044</v>
      </c>
      <c r="D151" s="128" t="s">
        <v>1172</v>
      </c>
      <c r="E151" s="85" t="s">
        <v>1172</v>
      </c>
      <c r="F151" s="127" t="s">
        <v>1172</v>
      </c>
      <c r="G151" s="126" t="s">
        <v>1172</v>
      </c>
      <c r="H151" s="85" t="s">
        <v>1172</v>
      </c>
      <c r="I151" s="85" t="s">
        <v>1043</v>
      </c>
      <c r="J151" s="129"/>
      <c r="K151" s="96">
        <f t="shared" si="64"/>
        <v>0</v>
      </c>
      <c r="L151" s="96">
        <f t="shared" si="64"/>
        <v>0</v>
      </c>
      <c r="M151" s="96">
        <f t="shared" si="55"/>
        <v>0</v>
      </c>
      <c r="N151" s="85" t="s">
        <v>462</v>
      </c>
      <c r="O151" s="85" t="s">
        <v>462</v>
      </c>
      <c r="P151" s="85"/>
      <c r="Q151" s="130"/>
      <c r="R151" s="126"/>
      <c r="S151" s="85" t="s">
        <v>462</v>
      </c>
      <c r="T151" s="85" t="s">
        <v>462</v>
      </c>
      <c r="U151" s="85" t="s">
        <v>462</v>
      </c>
      <c r="V151" s="109" t="e">
        <f t="shared" si="56"/>
        <v>#VALUE!</v>
      </c>
      <c r="W151" s="109" t="e">
        <f t="shared" si="57"/>
        <v>#VALUE!</v>
      </c>
      <c r="X151" s="85" t="s">
        <v>462</v>
      </c>
      <c r="Y151" s="110" t="e">
        <f t="shared" si="59"/>
        <v>#VALUE!</v>
      </c>
      <c r="Z151" s="85"/>
      <c r="AA151" s="129">
        <f t="shared" si="63"/>
        <v>0</v>
      </c>
      <c r="AB151" s="129"/>
      <c r="AC151" s="129"/>
      <c r="AD151" s="129"/>
      <c r="AE151" s="104" t="s">
        <v>462</v>
      </c>
      <c r="AF151" s="104" t="s">
        <v>462</v>
      </c>
      <c r="AG151" s="85"/>
      <c r="AH151" s="127"/>
      <c r="AI151" s="127"/>
      <c r="AJ151" s="127"/>
      <c r="AK151" s="103" t="s">
        <v>462</v>
      </c>
    </row>
    <row r="152" spans="1:37" ht="31.5" x14ac:dyDescent="0.25">
      <c r="A152" s="128" t="s">
        <v>1099</v>
      </c>
      <c r="B152" s="127">
        <v>44610</v>
      </c>
      <c r="C152" s="126" t="s">
        <v>1044</v>
      </c>
      <c r="D152" s="128" t="s">
        <v>1172</v>
      </c>
      <c r="E152" s="85" t="s">
        <v>1172</v>
      </c>
      <c r="F152" s="127" t="s">
        <v>1172</v>
      </c>
      <c r="G152" s="126" t="s">
        <v>1172</v>
      </c>
      <c r="H152" s="85" t="s">
        <v>1172</v>
      </c>
      <c r="I152" s="85" t="s">
        <v>1043</v>
      </c>
      <c r="J152" s="129"/>
      <c r="K152" s="96">
        <f t="shared" si="64"/>
        <v>0</v>
      </c>
      <c r="L152" s="96">
        <f t="shared" si="64"/>
        <v>0</v>
      </c>
      <c r="M152" s="96">
        <f t="shared" si="55"/>
        <v>0</v>
      </c>
      <c r="N152" s="85" t="s">
        <v>462</v>
      </c>
      <c r="O152" s="85" t="s">
        <v>462</v>
      </c>
      <c r="P152" s="85"/>
      <c r="Q152" s="130"/>
      <c r="R152" s="126"/>
      <c r="S152" s="85" t="s">
        <v>462</v>
      </c>
      <c r="T152" s="85" t="s">
        <v>462</v>
      </c>
      <c r="U152" s="85" t="s">
        <v>462</v>
      </c>
      <c r="V152" s="109" t="e">
        <f t="shared" si="56"/>
        <v>#VALUE!</v>
      </c>
      <c r="W152" s="109" t="e">
        <f t="shared" si="57"/>
        <v>#VALUE!</v>
      </c>
      <c r="X152" s="85" t="s">
        <v>462</v>
      </c>
      <c r="Y152" s="110" t="e">
        <f t="shared" si="59"/>
        <v>#VALUE!</v>
      </c>
      <c r="Z152" s="85"/>
      <c r="AA152" s="129">
        <f t="shared" si="63"/>
        <v>0</v>
      </c>
      <c r="AB152" s="129"/>
      <c r="AC152" s="129"/>
      <c r="AD152" s="129"/>
      <c r="AE152" s="104" t="s">
        <v>462</v>
      </c>
      <c r="AF152" s="104" t="s">
        <v>462</v>
      </c>
      <c r="AG152" s="85"/>
      <c r="AH152" s="127"/>
      <c r="AI152" s="127"/>
      <c r="AJ152" s="127"/>
      <c r="AK152" s="103" t="s">
        <v>462</v>
      </c>
    </row>
    <row r="153" spans="1:37" ht="179.25" customHeight="1" x14ac:dyDescent="0.25">
      <c r="A153" s="99" t="s">
        <v>1098</v>
      </c>
      <c r="B153" s="100">
        <v>44610</v>
      </c>
      <c r="C153" s="98" t="s">
        <v>1044</v>
      </c>
      <c r="D153" s="99" t="s">
        <v>2296</v>
      </c>
      <c r="E153" s="102" t="s">
        <v>2297</v>
      </c>
      <c r="F153" s="100">
        <v>44634</v>
      </c>
      <c r="G153" s="99" t="s">
        <v>1373</v>
      </c>
      <c r="H153" s="103" t="s">
        <v>73</v>
      </c>
      <c r="I153" s="103" t="s">
        <v>984</v>
      </c>
      <c r="J153" s="104">
        <v>275772440</v>
      </c>
      <c r="K153" s="96">
        <f t="shared" si="64"/>
        <v>275772440</v>
      </c>
      <c r="L153" s="96">
        <f t="shared" si="64"/>
        <v>275772440</v>
      </c>
      <c r="M153" s="96">
        <f t="shared" si="55"/>
        <v>25070221.818181816</v>
      </c>
      <c r="N153" s="103" t="s">
        <v>1370</v>
      </c>
      <c r="O153" s="103" t="s">
        <v>501</v>
      </c>
      <c r="P153" s="103" t="s">
        <v>22</v>
      </c>
      <c r="Q153" s="106">
        <v>100</v>
      </c>
      <c r="R153" s="98">
        <v>0</v>
      </c>
      <c r="S153" s="98" t="s">
        <v>51</v>
      </c>
      <c r="T153" s="107">
        <v>100</v>
      </c>
      <c r="U153" s="109">
        <f>J153/AA153</f>
        <v>40.549999999999997</v>
      </c>
      <c r="V153" s="109">
        <f t="shared" si="56"/>
        <v>3.6863636363636365</v>
      </c>
      <c r="W153" s="109">
        <f t="shared" si="57"/>
        <v>36.86363636363636</v>
      </c>
      <c r="X153" s="110">
        <f>U153*T153</f>
        <v>4054.9999999999995</v>
      </c>
      <c r="Y153" s="110">
        <f t="shared" si="59"/>
        <v>3686.363636363636</v>
      </c>
      <c r="Z153" s="110"/>
      <c r="AA153" s="104">
        <f t="shared" si="63"/>
        <v>6800800</v>
      </c>
      <c r="AB153" s="104">
        <v>6800800</v>
      </c>
      <c r="AC153" s="104"/>
      <c r="AD153" s="104"/>
      <c r="AE153" s="104">
        <f>AA153/T153</f>
        <v>68008</v>
      </c>
      <c r="AF153" s="104">
        <f>_xlfn.CEILING.MATH(AE153)</f>
        <v>68008</v>
      </c>
      <c r="AG153" s="103" t="s">
        <v>1371</v>
      </c>
      <c r="AH153" s="100">
        <v>44696</v>
      </c>
      <c r="AI153" s="100"/>
      <c r="AJ153" s="100"/>
      <c r="AK153" s="103" t="s">
        <v>1169</v>
      </c>
    </row>
    <row r="154" spans="1:37" ht="31.5" x14ac:dyDescent="0.25">
      <c r="A154" s="128" t="s">
        <v>1097</v>
      </c>
      <c r="B154" s="127">
        <v>44610</v>
      </c>
      <c r="C154" s="126" t="s">
        <v>1044</v>
      </c>
      <c r="D154" s="128" t="s">
        <v>1172</v>
      </c>
      <c r="E154" s="85" t="s">
        <v>1172</v>
      </c>
      <c r="F154" s="127" t="s">
        <v>1172</v>
      </c>
      <c r="G154" s="126" t="s">
        <v>1172</v>
      </c>
      <c r="H154" s="85" t="s">
        <v>1172</v>
      </c>
      <c r="I154" s="85" t="s">
        <v>1043</v>
      </c>
      <c r="J154" s="129"/>
      <c r="K154" s="96">
        <f t="shared" si="64"/>
        <v>0</v>
      </c>
      <c r="L154" s="96">
        <f t="shared" si="64"/>
        <v>0</v>
      </c>
      <c r="M154" s="96">
        <f t="shared" si="55"/>
        <v>0</v>
      </c>
      <c r="N154" s="85" t="s">
        <v>462</v>
      </c>
      <c r="O154" s="85" t="s">
        <v>462</v>
      </c>
      <c r="P154" s="85"/>
      <c r="Q154" s="130"/>
      <c r="R154" s="126"/>
      <c r="S154" s="85" t="s">
        <v>462</v>
      </c>
      <c r="T154" s="85" t="s">
        <v>462</v>
      </c>
      <c r="U154" s="85" t="s">
        <v>462</v>
      </c>
      <c r="V154" s="109" t="e">
        <f t="shared" si="56"/>
        <v>#VALUE!</v>
      </c>
      <c r="W154" s="109" t="e">
        <f t="shared" si="57"/>
        <v>#VALUE!</v>
      </c>
      <c r="X154" s="85" t="s">
        <v>462</v>
      </c>
      <c r="Y154" s="110" t="e">
        <f t="shared" si="59"/>
        <v>#VALUE!</v>
      </c>
      <c r="Z154" s="85"/>
      <c r="AA154" s="129">
        <f t="shared" si="63"/>
        <v>0</v>
      </c>
      <c r="AB154" s="129"/>
      <c r="AC154" s="129"/>
      <c r="AD154" s="129"/>
      <c r="AE154" s="104" t="s">
        <v>462</v>
      </c>
      <c r="AF154" s="104" t="s">
        <v>462</v>
      </c>
      <c r="AG154" s="85"/>
      <c r="AH154" s="127"/>
      <c r="AI154" s="127"/>
      <c r="AJ154" s="127"/>
      <c r="AK154" s="103" t="s">
        <v>462</v>
      </c>
    </row>
    <row r="155" spans="1:37" ht="164.25" customHeight="1" x14ac:dyDescent="0.25">
      <c r="A155" s="99" t="s">
        <v>1096</v>
      </c>
      <c r="B155" s="100">
        <v>44610</v>
      </c>
      <c r="C155" s="98" t="s">
        <v>1044</v>
      </c>
      <c r="D155" s="99" t="s">
        <v>2300</v>
      </c>
      <c r="E155" s="102" t="s">
        <v>2299</v>
      </c>
      <c r="F155" s="100">
        <v>44634</v>
      </c>
      <c r="G155" s="98" t="s">
        <v>1374</v>
      </c>
      <c r="H155" s="103" t="s">
        <v>73</v>
      </c>
      <c r="I155" s="103" t="s">
        <v>984</v>
      </c>
      <c r="J155" s="104">
        <v>202774330</v>
      </c>
      <c r="K155" s="96">
        <f t="shared" si="64"/>
        <v>202774330</v>
      </c>
      <c r="L155" s="96">
        <f t="shared" si="64"/>
        <v>202774330</v>
      </c>
      <c r="M155" s="96">
        <f t="shared" si="55"/>
        <v>18434030</v>
      </c>
      <c r="N155" s="103" t="s">
        <v>1370</v>
      </c>
      <c r="O155" s="103" t="s">
        <v>501</v>
      </c>
      <c r="P155" s="103" t="s">
        <v>22</v>
      </c>
      <c r="Q155" s="106">
        <v>100</v>
      </c>
      <c r="R155" s="98">
        <v>0</v>
      </c>
      <c r="S155" s="98" t="s">
        <v>51</v>
      </c>
      <c r="T155" s="107">
        <v>100</v>
      </c>
      <c r="U155" s="109">
        <f>J155/AA155</f>
        <v>40.549999999999997</v>
      </c>
      <c r="V155" s="109">
        <f t="shared" si="56"/>
        <v>3.6863636363636365</v>
      </c>
      <c r="W155" s="109">
        <f t="shared" si="57"/>
        <v>36.86363636363636</v>
      </c>
      <c r="X155" s="110">
        <f>U155*T155</f>
        <v>4054.9999999999995</v>
      </c>
      <c r="Y155" s="110">
        <f t="shared" si="59"/>
        <v>3686.363636363636</v>
      </c>
      <c r="Z155" s="110"/>
      <c r="AA155" s="104">
        <f t="shared" si="63"/>
        <v>5000600</v>
      </c>
      <c r="AB155" s="104">
        <v>5000600</v>
      </c>
      <c r="AC155" s="104"/>
      <c r="AD155" s="104"/>
      <c r="AE155" s="104">
        <f>AA155/T155</f>
        <v>50006</v>
      </c>
      <c r="AF155" s="104">
        <f>_xlfn.CEILING.MATH(AE155)</f>
        <v>50006</v>
      </c>
      <c r="AG155" s="103" t="s">
        <v>1377</v>
      </c>
      <c r="AH155" s="100">
        <v>44696</v>
      </c>
      <c r="AI155" s="100"/>
      <c r="AJ155" s="100"/>
      <c r="AK155" s="103" t="s">
        <v>1169</v>
      </c>
    </row>
    <row r="156" spans="1:37" ht="31.5" x14ac:dyDescent="0.25">
      <c r="A156" s="128" t="s">
        <v>1095</v>
      </c>
      <c r="B156" s="127">
        <v>44610</v>
      </c>
      <c r="C156" s="126" t="s">
        <v>1044</v>
      </c>
      <c r="D156" s="128" t="s">
        <v>1172</v>
      </c>
      <c r="E156" s="85" t="s">
        <v>1172</v>
      </c>
      <c r="F156" s="127" t="s">
        <v>1172</v>
      </c>
      <c r="G156" s="126" t="s">
        <v>1172</v>
      </c>
      <c r="H156" s="85" t="s">
        <v>1172</v>
      </c>
      <c r="I156" s="85" t="s">
        <v>1043</v>
      </c>
      <c r="J156" s="129"/>
      <c r="K156" s="96">
        <f t="shared" si="64"/>
        <v>0</v>
      </c>
      <c r="L156" s="96">
        <f t="shared" si="64"/>
        <v>0</v>
      </c>
      <c r="M156" s="96">
        <f t="shared" si="55"/>
        <v>0</v>
      </c>
      <c r="N156" s="85" t="s">
        <v>462</v>
      </c>
      <c r="O156" s="85" t="s">
        <v>462</v>
      </c>
      <c r="P156" s="85"/>
      <c r="Q156" s="130"/>
      <c r="R156" s="126"/>
      <c r="S156" s="85" t="s">
        <v>462</v>
      </c>
      <c r="T156" s="85" t="s">
        <v>462</v>
      </c>
      <c r="U156" s="85" t="s">
        <v>462</v>
      </c>
      <c r="V156" s="109" t="e">
        <f t="shared" si="56"/>
        <v>#VALUE!</v>
      </c>
      <c r="W156" s="109" t="e">
        <f t="shared" si="57"/>
        <v>#VALUE!</v>
      </c>
      <c r="X156" s="85" t="s">
        <v>462</v>
      </c>
      <c r="Y156" s="110" t="e">
        <f t="shared" si="59"/>
        <v>#VALUE!</v>
      </c>
      <c r="Z156" s="85"/>
      <c r="AA156" s="129">
        <f t="shared" si="63"/>
        <v>0</v>
      </c>
      <c r="AB156" s="129"/>
      <c r="AC156" s="129"/>
      <c r="AD156" s="129"/>
      <c r="AE156" s="104" t="s">
        <v>462</v>
      </c>
      <c r="AF156" s="104" t="s">
        <v>462</v>
      </c>
      <c r="AG156" s="85"/>
      <c r="AH156" s="127"/>
      <c r="AI156" s="127"/>
      <c r="AJ156" s="127"/>
      <c r="AK156" s="103" t="s">
        <v>462</v>
      </c>
    </row>
    <row r="157" spans="1:37" ht="179.25" customHeight="1" x14ac:dyDescent="0.25">
      <c r="A157" s="99" t="s">
        <v>1094</v>
      </c>
      <c r="B157" s="100">
        <v>44610</v>
      </c>
      <c r="C157" s="98" t="s">
        <v>1044</v>
      </c>
      <c r="D157" s="99" t="s">
        <v>2302</v>
      </c>
      <c r="E157" s="102" t="s">
        <v>2301</v>
      </c>
      <c r="F157" s="100">
        <v>44634</v>
      </c>
      <c r="G157" s="98" t="s">
        <v>1375</v>
      </c>
      <c r="H157" s="103" t="s">
        <v>73</v>
      </c>
      <c r="I157" s="103" t="s">
        <v>984</v>
      </c>
      <c r="J157" s="104">
        <v>247083315</v>
      </c>
      <c r="K157" s="96">
        <f t="shared" si="64"/>
        <v>247083315</v>
      </c>
      <c r="L157" s="96">
        <f t="shared" si="64"/>
        <v>247083315</v>
      </c>
      <c r="M157" s="96">
        <f t="shared" si="55"/>
        <v>22462119.545454547</v>
      </c>
      <c r="N157" s="103" t="s">
        <v>1370</v>
      </c>
      <c r="O157" s="103" t="s">
        <v>501</v>
      </c>
      <c r="P157" s="103" t="s">
        <v>22</v>
      </c>
      <c r="Q157" s="106">
        <v>100</v>
      </c>
      <c r="R157" s="98">
        <v>0</v>
      </c>
      <c r="S157" s="98" t="s">
        <v>51</v>
      </c>
      <c r="T157" s="107">
        <v>100</v>
      </c>
      <c r="U157" s="109">
        <f t="shared" ref="U157:U174" si="65">J157/AA157</f>
        <v>40.549999999999997</v>
      </c>
      <c r="V157" s="109">
        <f t="shared" si="56"/>
        <v>3.6863636363636365</v>
      </c>
      <c r="W157" s="109">
        <f t="shared" si="57"/>
        <v>36.86363636363636</v>
      </c>
      <c r="X157" s="110">
        <f>U157*T157</f>
        <v>4054.9999999999995</v>
      </c>
      <c r="Y157" s="110">
        <f t="shared" si="59"/>
        <v>3686.363636363636</v>
      </c>
      <c r="Z157" s="110"/>
      <c r="AA157" s="104">
        <f t="shared" si="63"/>
        <v>6093300</v>
      </c>
      <c r="AB157" s="104">
        <v>6093300</v>
      </c>
      <c r="AC157" s="104"/>
      <c r="AD157" s="104"/>
      <c r="AE157" s="104">
        <f>AA157/T157</f>
        <v>60933</v>
      </c>
      <c r="AF157" s="104">
        <f t="shared" ref="AF157:AF174" si="66">_xlfn.CEILING.MATH(AE157)</f>
        <v>60933</v>
      </c>
      <c r="AG157" s="103" t="s">
        <v>1378</v>
      </c>
      <c r="AH157" s="100">
        <v>44696</v>
      </c>
      <c r="AI157" s="100"/>
      <c r="AJ157" s="100"/>
      <c r="AK157" s="103" t="s">
        <v>1169</v>
      </c>
    </row>
    <row r="158" spans="1:37" ht="187.5" customHeight="1" x14ac:dyDescent="0.25">
      <c r="A158" s="99" t="s">
        <v>1093</v>
      </c>
      <c r="B158" s="100">
        <v>44610</v>
      </c>
      <c r="C158" s="98" t="s">
        <v>1044</v>
      </c>
      <c r="D158" s="99" t="s">
        <v>2304</v>
      </c>
      <c r="E158" s="102" t="s">
        <v>2303</v>
      </c>
      <c r="F158" s="100">
        <v>44634</v>
      </c>
      <c r="G158" s="98" t="s">
        <v>1376</v>
      </c>
      <c r="H158" s="103" t="s">
        <v>73</v>
      </c>
      <c r="I158" s="103" t="s">
        <v>984</v>
      </c>
      <c r="J158" s="104">
        <v>275967080</v>
      </c>
      <c r="K158" s="96">
        <f t="shared" si="64"/>
        <v>275967080</v>
      </c>
      <c r="L158" s="96">
        <f t="shared" si="64"/>
        <v>275967080</v>
      </c>
      <c r="M158" s="96">
        <f t="shared" si="55"/>
        <v>25087916.363636363</v>
      </c>
      <c r="N158" s="103" t="s">
        <v>1370</v>
      </c>
      <c r="O158" s="103" t="s">
        <v>501</v>
      </c>
      <c r="P158" s="103" t="s">
        <v>22</v>
      </c>
      <c r="Q158" s="106">
        <v>100</v>
      </c>
      <c r="R158" s="98">
        <v>0</v>
      </c>
      <c r="S158" s="98" t="s">
        <v>51</v>
      </c>
      <c r="T158" s="107">
        <v>100</v>
      </c>
      <c r="U158" s="109">
        <f t="shared" si="65"/>
        <v>40.549999999999997</v>
      </c>
      <c r="V158" s="109">
        <f t="shared" si="56"/>
        <v>3.6863636363636365</v>
      </c>
      <c r="W158" s="109">
        <f t="shared" si="57"/>
        <v>36.86363636363636</v>
      </c>
      <c r="X158" s="110">
        <f>U158*T158</f>
        <v>4054.9999999999995</v>
      </c>
      <c r="Y158" s="110">
        <f t="shared" si="59"/>
        <v>3686.363636363636</v>
      </c>
      <c r="Z158" s="110"/>
      <c r="AA158" s="104">
        <f t="shared" si="63"/>
        <v>6805600</v>
      </c>
      <c r="AB158" s="104">
        <v>6805600</v>
      </c>
      <c r="AC158" s="104"/>
      <c r="AD158" s="104"/>
      <c r="AE158" s="104">
        <f>AA158/T158</f>
        <v>68056</v>
      </c>
      <c r="AF158" s="104">
        <f t="shared" si="66"/>
        <v>68056</v>
      </c>
      <c r="AG158" s="103" t="s">
        <v>1379</v>
      </c>
      <c r="AH158" s="100">
        <v>44696</v>
      </c>
      <c r="AI158" s="100"/>
      <c r="AJ158" s="100"/>
      <c r="AK158" s="103" t="s">
        <v>1169</v>
      </c>
    </row>
    <row r="159" spans="1:37" ht="175.5" customHeight="1" x14ac:dyDescent="0.25">
      <c r="A159" s="99" t="s">
        <v>1154</v>
      </c>
      <c r="B159" s="100">
        <v>44614</v>
      </c>
      <c r="C159" s="98" t="s">
        <v>1168</v>
      </c>
      <c r="D159" s="99" t="s">
        <v>2306</v>
      </c>
      <c r="E159" s="102" t="s">
        <v>2305</v>
      </c>
      <c r="F159" s="100">
        <v>44638</v>
      </c>
      <c r="G159" s="99" t="s">
        <v>1662</v>
      </c>
      <c r="H159" s="103" t="s">
        <v>1201</v>
      </c>
      <c r="I159" s="103" t="s">
        <v>974</v>
      </c>
      <c r="J159" s="104">
        <v>6982416.7000000002</v>
      </c>
      <c r="K159" s="96">
        <f t="shared" si="64"/>
        <v>6982416.7000000002</v>
      </c>
      <c r="L159" s="96">
        <f t="shared" si="64"/>
        <v>6982416.7000000002</v>
      </c>
      <c r="M159" s="96">
        <f t="shared" si="55"/>
        <v>634765.15454545454</v>
      </c>
      <c r="N159" s="103" t="s">
        <v>1643</v>
      </c>
      <c r="O159" s="103" t="s">
        <v>1644</v>
      </c>
      <c r="P159" s="103" t="s">
        <v>22</v>
      </c>
      <c r="Q159" s="106">
        <v>100</v>
      </c>
      <c r="R159" s="98">
        <v>0</v>
      </c>
      <c r="S159" s="98" t="s">
        <v>629</v>
      </c>
      <c r="T159" s="107">
        <v>500</v>
      </c>
      <c r="U159" s="109">
        <f t="shared" si="65"/>
        <v>17.150000000000002</v>
      </c>
      <c r="V159" s="109">
        <f t="shared" si="56"/>
        <v>1.5590909090909093</v>
      </c>
      <c r="W159" s="109">
        <f t="shared" si="57"/>
        <v>15.590909090909093</v>
      </c>
      <c r="X159" s="110">
        <f>U159*T159</f>
        <v>8575.0000000000018</v>
      </c>
      <c r="Y159" s="110">
        <f t="shared" si="59"/>
        <v>7795.4545454545469</v>
      </c>
      <c r="Z159" s="110"/>
      <c r="AA159" s="104">
        <f t="shared" si="63"/>
        <v>407138</v>
      </c>
      <c r="AB159" s="104">
        <v>203600</v>
      </c>
      <c r="AC159" s="104">
        <v>203538</v>
      </c>
      <c r="AD159" s="104"/>
      <c r="AE159" s="104">
        <f>AA159/T159</f>
        <v>814.27599999999995</v>
      </c>
      <c r="AF159" s="104">
        <f t="shared" si="66"/>
        <v>815</v>
      </c>
      <c r="AG159" s="103"/>
      <c r="AH159" s="100">
        <v>44682</v>
      </c>
      <c r="AI159" s="100">
        <v>44805</v>
      </c>
      <c r="AJ159" s="100"/>
      <c r="AK159" s="103" t="s">
        <v>67</v>
      </c>
    </row>
    <row r="160" spans="1:37" ht="75" x14ac:dyDescent="0.25">
      <c r="A160" s="99" t="s">
        <v>1153</v>
      </c>
      <c r="B160" s="100">
        <v>44614</v>
      </c>
      <c r="C160" s="98">
        <v>545</v>
      </c>
      <c r="D160" s="99" t="s">
        <v>2311</v>
      </c>
      <c r="E160" s="102" t="s">
        <v>2307</v>
      </c>
      <c r="F160" s="100">
        <v>44637</v>
      </c>
      <c r="G160" s="98" t="s">
        <v>1625</v>
      </c>
      <c r="H160" s="103" t="s">
        <v>74</v>
      </c>
      <c r="I160" s="103" t="s">
        <v>836</v>
      </c>
      <c r="J160" s="104">
        <v>111513758.40000001</v>
      </c>
      <c r="K160" s="96">
        <f t="shared" si="64"/>
        <v>111513758.40000001</v>
      </c>
      <c r="L160" s="96">
        <f t="shared" si="64"/>
        <v>111513758.40000001</v>
      </c>
      <c r="M160" s="96">
        <f t="shared" si="55"/>
        <v>10137614.4</v>
      </c>
      <c r="N160" s="103" t="s">
        <v>1012</v>
      </c>
      <c r="O160" s="103" t="s">
        <v>1013</v>
      </c>
      <c r="P160" s="103" t="s">
        <v>499</v>
      </c>
      <c r="Q160" s="106">
        <v>0</v>
      </c>
      <c r="R160" s="98">
        <v>100</v>
      </c>
      <c r="S160" s="98" t="s">
        <v>629</v>
      </c>
      <c r="T160" s="107">
        <v>120</v>
      </c>
      <c r="U160" s="109">
        <f t="shared" si="65"/>
        <v>25813.370000000003</v>
      </c>
      <c r="V160" s="109">
        <f t="shared" si="56"/>
        <v>2346.67</v>
      </c>
      <c r="W160" s="109">
        <f t="shared" si="57"/>
        <v>23466.700000000004</v>
      </c>
      <c r="X160" s="110">
        <f>U160*T160</f>
        <v>3097604.4000000004</v>
      </c>
      <c r="Y160" s="110">
        <f t="shared" si="59"/>
        <v>2816004.0000000005</v>
      </c>
      <c r="Z160" s="110"/>
      <c r="AA160" s="104">
        <f t="shared" si="63"/>
        <v>4320</v>
      </c>
      <c r="AB160" s="104">
        <v>4320</v>
      </c>
      <c r="AC160" s="104"/>
      <c r="AD160" s="104"/>
      <c r="AE160" s="104">
        <f>AA160/T160</f>
        <v>36</v>
      </c>
      <c r="AF160" s="104">
        <f t="shared" si="66"/>
        <v>36</v>
      </c>
      <c r="AG160" s="103" t="s">
        <v>1626</v>
      </c>
      <c r="AH160" s="100">
        <v>44652</v>
      </c>
      <c r="AI160" s="100"/>
      <c r="AJ160" s="100"/>
      <c r="AK160" s="103" t="s">
        <v>1169</v>
      </c>
    </row>
    <row r="161" spans="1:37" ht="78.75" x14ac:dyDescent="0.25">
      <c r="A161" s="99" t="s">
        <v>1152</v>
      </c>
      <c r="B161" s="100">
        <v>44614</v>
      </c>
      <c r="C161" s="98">
        <v>1416</v>
      </c>
      <c r="D161" s="99" t="s">
        <v>2076</v>
      </c>
      <c r="E161" s="102" t="s">
        <v>2075</v>
      </c>
      <c r="F161" s="100">
        <v>44637</v>
      </c>
      <c r="G161" s="98" t="s">
        <v>1627</v>
      </c>
      <c r="H161" s="103" t="s">
        <v>74</v>
      </c>
      <c r="I161" s="103" t="s">
        <v>869</v>
      </c>
      <c r="J161" s="104">
        <v>154996100</v>
      </c>
      <c r="K161" s="96">
        <f t="shared" si="64"/>
        <v>154996100</v>
      </c>
      <c r="L161" s="96">
        <f t="shared" si="64"/>
        <v>154996100</v>
      </c>
      <c r="M161" s="96">
        <f t="shared" si="55"/>
        <v>14090554.545454545</v>
      </c>
      <c r="N161" s="103" t="s">
        <v>1409</v>
      </c>
      <c r="O161" s="103" t="s">
        <v>76</v>
      </c>
      <c r="P161" s="103" t="s">
        <v>33</v>
      </c>
      <c r="Q161" s="106">
        <v>0</v>
      </c>
      <c r="R161" s="98">
        <v>100</v>
      </c>
      <c r="S161" s="98" t="s">
        <v>23</v>
      </c>
      <c r="T161" s="107">
        <v>100</v>
      </c>
      <c r="U161" s="109">
        <f t="shared" si="65"/>
        <v>12.37</v>
      </c>
      <c r="V161" s="109">
        <f t="shared" si="56"/>
        <v>1.1245454545454545</v>
      </c>
      <c r="W161" s="109">
        <f t="shared" si="57"/>
        <v>11.245454545454544</v>
      </c>
      <c r="X161" s="110">
        <f>U161*T161</f>
        <v>1237</v>
      </c>
      <c r="Y161" s="110">
        <f t="shared" si="59"/>
        <v>1124.5454545454545</v>
      </c>
      <c r="Z161" s="110"/>
      <c r="AA161" s="104">
        <f t="shared" si="63"/>
        <v>12530000</v>
      </c>
      <c r="AB161" s="104">
        <v>12530000</v>
      </c>
      <c r="AC161" s="104"/>
      <c r="AD161" s="104"/>
      <c r="AE161" s="104">
        <f>AA161/T161</f>
        <v>125300</v>
      </c>
      <c r="AF161" s="104">
        <f t="shared" si="66"/>
        <v>125300</v>
      </c>
      <c r="AG161" s="103"/>
      <c r="AH161" s="100">
        <v>44652</v>
      </c>
      <c r="AI161" s="100"/>
      <c r="AJ161" s="100"/>
      <c r="AK161" s="103" t="s">
        <v>1169</v>
      </c>
    </row>
    <row r="162" spans="1:37" ht="94.5" x14ac:dyDescent="0.25">
      <c r="A162" s="99" t="s">
        <v>1151</v>
      </c>
      <c r="B162" s="100">
        <v>44614</v>
      </c>
      <c r="C162" s="98" t="s">
        <v>38</v>
      </c>
      <c r="D162" s="99" t="s">
        <v>2312</v>
      </c>
      <c r="E162" s="102" t="s">
        <v>1805</v>
      </c>
      <c r="F162" s="100">
        <v>44649</v>
      </c>
      <c r="G162" s="99" t="s">
        <v>1804</v>
      </c>
      <c r="H162" s="103" t="s">
        <v>73</v>
      </c>
      <c r="I162" s="103" t="s">
        <v>977</v>
      </c>
      <c r="J162" s="104">
        <v>329362190.5</v>
      </c>
      <c r="K162" s="96">
        <f t="shared" si="64"/>
        <v>329362190.5</v>
      </c>
      <c r="L162" s="96">
        <f t="shared" si="64"/>
        <v>329362190.5</v>
      </c>
      <c r="M162" s="96">
        <f t="shared" si="55"/>
        <v>29942017.318181816</v>
      </c>
      <c r="N162" s="103" t="s">
        <v>1806</v>
      </c>
      <c r="O162" s="103" t="s">
        <v>1807</v>
      </c>
      <c r="P162" s="103" t="s">
        <v>22</v>
      </c>
      <c r="Q162" s="106">
        <v>100</v>
      </c>
      <c r="R162" s="98">
        <v>0</v>
      </c>
      <c r="S162" s="98" t="s">
        <v>43</v>
      </c>
      <c r="T162" s="114" t="s">
        <v>3252</v>
      </c>
      <c r="U162" s="109">
        <f t="shared" si="65"/>
        <v>25.33</v>
      </c>
      <c r="V162" s="109">
        <f t="shared" si="56"/>
        <v>2.3027272727272727</v>
      </c>
      <c r="W162" s="109">
        <f t="shared" si="57"/>
        <v>23.027272727272724</v>
      </c>
      <c r="X162" s="117" t="s">
        <v>3253</v>
      </c>
      <c r="Y162" s="110" t="e">
        <f t="shared" si="59"/>
        <v>#VALUE!</v>
      </c>
      <c r="Z162" s="117"/>
      <c r="AA162" s="104">
        <f t="shared" si="63"/>
        <v>13002850</v>
      </c>
      <c r="AB162" s="104">
        <v>8537590</v>
      </c>
      <c r="AC162" s="104">
        <v>4465260</v>
      </c>
      <c r="AD162" s="104"/>
      <c r="AE162" s="104">
        <v>433428.34</v>
      </c>
      <c r="AF162" s="104">
        <f t="shared" si="66"/>
        <v>433429</v>
      </c>
      <c r="AG162" s="103"/>
      <c r="AH162" s="100">
        <v>44682</v>
      </c>
      <c r="AI162" s="100">
        <v>44743</v>
      </c>
      <c r="AJ162" s="100"/>
      <c r="AK162" s="103" t="s">
        <v>67</v>
      </c>
    </row>
    <row r="163" spans="1:37" ht="94.5" x14ac:dyDescent="0.25">
      <c r="A163" s="99" t="s">
        <v>1150</v>
      </c>
      <c r="B163" s="100">
        <v>44614</v>
      </c>
      <c r="C163" s="98">
        <v>1688</v>
      </c>
      <c r="D163" s="99" t="s">
        <v>2313</v>
      </c>
      <c r="E163" s="102" t="s">
        <v>2308</v>
      </c>
      <c r="F163" s="100">
        <v>44635</v>
      </c>
      <c r="G163" s="99" t="s">
        <v>1431</v>
      </c>
      <c r="H163" s="103" t="s">
        <v>131</v>
      </c>
      <c r="I163" s="103" t="s">
        <v>978</v>
      </c>
      <c r="J163" s="104">
        <v>290526566</v>
      </c>
      <c r="K163" s="96">
        <f t="shared" si="64"/>
        <v>290526566</v>
      </c>
      <c r="L163" s="96">
        <f t="shared" si="64"/>
        <v>290526566</v>
      </c>
      <c r="M163" s="96">
        <f t="shared" si="55"/>
        <v>26411506</v>
      </c>
      <c r="N163" s="103" t="s">
        <v>1432</v>
      </c>
      <c r="O163" s="103" t="s">
        <v>1210</v>
      </c>
      <c r="P163" s="103" t="s">
        <v>22</v>
      </c>
      <c r="Q163" s="106">
        <v>100</v>
      </c>
      <c r="R163" s="98">
        <v>0</v>
      </c>
      <c r="S163" s="98" t="s">
        <v>427</v>
      </c>
      <c r="T163" s="107">
        <v>5</v>
      </c>
      <c r="U163" s="109">
        <f t="shared" si="65"/>
        <v>411.4</v>
      </c>
      <c r="V163" s="109">
        <f t="shared" si="56"/>
        <v>37.4</v>
      </c>
      <c r="W163" s="109">
        <f t="shared" si="57"/>
        <v>374</v>
      </c>
      <c r="X163" s="110">
        <f t="shared" ref="X163:X174" si="67">U163*T163</f>
        <v>2057</v>
      </c>
      <c r="Y163" s="110">
        <f t="shared" si="59"/>
        <v>1870</v>
      </c>
      <c r="Z163" s="110"/>
      <c r="AA163" s="104">
        <f t="shared" si="63"/>
        <v>706190</v>
      </c>
      <c r="AB163" s="104">
        <v>706190</v>
      </c>
      <c r="AC163" s="104"/>
      <c r="AD163" s="104"/>
      <c r="AE163" s="104">
        <f t="shared" ref="AE163:AE174" si="68">AA163/T163</f>
        <v>141238</v>
      </c>
      <c r="AF163" s="104">
        <f t="shared" si="66"/>
        <v>141238</v>
      </c>
      <c r="AG163" s="103"/>
      <c r="AH163" s="100">
        <v>44671</v>
      </c>
      <c r="AI163" s="100"/>
      <c r="AJ163" s="100"/>
      <c r="AK163" s="103" t="s">
        <v>1169</v>
      </c>
    </row>
    <row r="164" spans="1:37" ht="75" x14ac:dyDescent="0.25">
      <c r="A164" s="99" t="s">
        <v>1149</v>
      </c>
      <c r="B164" s="100">
        <v>44614</v>
      </c>
      <c r="C164" s="98">
        <v>545</v>
      </c>
      <c r="D164" s="99" t="s">
        <v>2314</v>
      </c>
      <c r="E164" s="102" t="s">
        <v>2309</v>
      </c>
      <c r="F164" s="100">
        <v>44645</v>
      </c>
      <c r="G164" s="98" t="s">
        <v>1687</v>
      </c>
      <c r="H164" s="103" t="s">
        <v>74</v>
      </c>
      <c r="I164" s="103" t="s">
        <v>1021</v>
      </c>
      <c r="J164" s="104">
        <v>320670187.19999999</v>
      </c>
      <c r="K164" s="96">
        <f t="shared" si="64"/>
        <v>320670187.19999999</v>
      </c>
      <c r="L164" s="96">
        <f t="shared" si="64"/>
        <v>320670187.19999999</v>
      </c>
      <c r="M164" s="96">
        <f t="shared" si="55"/>
        <v>29151835.199999999</v>
      </c>
      <c r="N164" s="103" t="s">
        <v>1009</v>
      </c>
      <c r="O164" s="103" t="s">
        <v>75</v>
      </c>
      <c r="P164" s="103" t="s">
        <v>37</v>
      </c>
      <c r="Q164" s="106">
        <v>0</v>
      </c>
      <c r="R164" s="98">
        <v>100</v>
      </c>
      <c r="S164" s="98" t="s">
        <v>26</v>
      </c>
      <c r="T164" s="107">
        <v>9.6</v>
      </c>
      <c r="U164" s="109">
        <f t="shared" si="65"/>
        <v>618576.75</v>
      </c>
      <c r="V164" s="109">
        <f t="shared" si="56"/>
        <v>56234.25</v>
      </c>
      <c r="W164" s="109">
        <f t="shared" si="57"/>
        <v>562342.5</v>
      </c>
      <c r="X164" s="110">
        <f t="shared" si="67"/>
        <v>5938336.7999999998</v>
      </c>
      <c r="Y164" s="110">
        <f t="shared" si="59"/>
        <v>5398488</v>
      </c>
      <c r="Z164" s="110"/>
      <c r="AA164" s="104">
        <f t="shared" si="63"/>
        <v>518.4</v>
      </c>
      <c r="AB164" s="104">
        <v>249.6</v>
      </c>
      <c r="AC164" s="104">
        <v>268.8</v>
      </c>
      <c r="AD164" s="104"/>
      <c r="AE164" s="104">
        <f t="shared" si="68"/>
        <v>54</v>
      </c>
      <c r="AF164" s="104">
        <f t="shared" si="66"/>
        <v>54</v>
      </c>
      <c r="AG164" s="103" t="s">
        <v>1683</v>
      </c>
      <c r="AH164" s="100">
        <v>44682</v>
      </c>
      <c r="AI164" s="100">
        <v>44805</v>
      </c>
      <c r="AJ164" s="100"/>
      <c r="AK164" s="103" t="s">
        <v>1169</v>
      </c>
    </row>
    <row r="165" spans="1:37" ht="75" x14ac:dyDescent="0.25">
      <c r="A165" s="99" t="s">
        <v>1148</v>
      </c>
      <c r="B165" s="100">
        <v>44614</v>
      </c>
      <c r="C165" s="98" t="s">
        <v>38</v>
      </c>
      <c r="D165" s="99" t="s">
        <v>2315</v>
      </c>
      <c r="E165" s="102" t="s">
        <v>2310</v>
      </c>
      <c r="F165" s="100">
        <v>44638</v>
      </c>
      <c r="G165" s="99" t="s">
        <v>1663</v>
      </c>
      <c r="H165" s="103" t="s">
        <v>73</v>
      </c>
      <c r="I165" s="103" t="s">
        <v>969</v>
      </c>
      <c r="J165" s="104">
        <v>87556423.200000003</v>
      </c>
      <c r="K165" s="96">
        <f t="shared" si="64"/>
        <v>87556423.200000003</v>
      </c>
      <c r="L165" s="96">
        <f t="shared" si="64"/>
        <v>87556423.200000003</v>
      </c>
      <c r="M165" s="96">
        <f t="shared" si="55"/>
        <v>7959674.836363636</v>
      </c>
      <c r="N165" s="103" t="s">
        <v>1645</v>
      </c>
      <c r="O165" s="103" t="s">
        <v>488</v>
      </c>
      <c r="P165" s="103" t="s">
        <v>22</v>
      </c>
      <c r="Q165" s="106">
        <v>100</v>
      </c>
      <c r="R165" s="98">
        <v>0</v>
      </c>
      <c r="S165" s="98" t="s">
        <v>43</v>
      </c>
      <c r="T165" s="107">
        <v>30</v>
      </c>
      <c r="U165" s="109">
        <f t="shared" si="65"/>
        <v>23.18</v>
      </c>
      <c r="V165" s="109">
        <f t="shared" si="56"/>
        <v>2.1072727272727274</v>
      </c>
      <c r="W165" s="109">
        <f t="shared" si="57"/>
        <v>21.072727272727271</v>
      </c>
      <c r="X165" s="110">
        <f t="shared" si="67"/>
        <v>695.4</v>
      </c>
      <c r="Y165" s="110">
        <f t="shared" si="59"/>
        <v>632.18181818181813</v>
      </c>
      <c r="Z165" s="110"/>
      <c r="AA165" s="104">
        <f t="shared" si="63"/>
        <v>3777240</v>
      </c>
      <c r="AB165" s="104">
        <v>2095320</v>
      </c>
      <c r="AC165" s="104">
        <v>1681920</v>
      </c>
      <c r="AD165" s="104"/>
      <c r="AE165" s="104">
        <f t="shared" si="68"/>
        <v>125908</v>
      </c>
      <c r="AF165" s="104">
        <f t="shared" si="66"/>
        <v>125908</v>
      </c>
      <c r="AG165" s="103"/>
      <c r="AH165" s="100">
        <v>44652</v>
      </c>
      <c r="AI165" s="100">
        <v>44774</v>
      </c>
      <c r="AJ165" s="100"/>
      <c r="AK165" s="103" t="s">
        <v>2994</v>
      </c>
    </row>
    <row r="166" spans="1:37" ht="204.75" customHeight="1" x14ac:dyDescent="0.25">
      <c r="A166" s="99" t="s">
        <v>1147</v>
      </c>
      <c r="B166" s="100">
        <v>44614</v>
      </c>
      <c r="C166" s="98">
        <v>545</v>
      </c>
      <c r="D166" s="99" t="s">
        <v>2562</v>
      </c>
      <c r="E166" s="102" t="s">
        <v>2676</v>
      </c>
      <c r="F166" s="100">
        <v>44637</v>
      </c>
      <c r="G166" s="99" t="s">
        <v>1629</v>
      </c>
      <c r="H166" s="103" t="s">
        <v>1011</v>
      </c>
      <c r="I166" s="103" t="s">
        <v>618</v>
      </c>
      <c r="J166" s="104">
        <v>182600000</v>
      </c>
      <c r="K166" s="96">
        <f t="shared" si="64"/>
        <v>182600000</v>
      </c>
      <c r="L166" s="96">
        <f t="shared" si="64"/>
        <v>182600000</v>
      </c>
      <c r="M166" s="96">
        <f t="shared" si="55"/>
        <v>16600000</v>
      </c>
      <c r="N166" s="103" t="s">
        <v>1064</v>
      </c>
      <c r="O166" s="103" t="s">
        <v>75</v>
      </c>
      <c r="P166" s="103" t="s">
        <v>499</v>
      </c>
      <c r="Q166" s="106">
        <v>0</v>
      </c>
      <c r="R166" s="98">
        <v>100</v>
      </c>
      <c r="S166" s="98" t="s">
        <v>26</v>
      </c>
      <c r="T166" s="107">
        <v>2</v>
      </c>
      <c r="U166" s="109">
        <f t="shared" si="65"/>
        <v>550000</v>
      </c>
      <c r="V166" s="109">
        <f t="shared" si="56"/>
        <v>50000</v>
      </c>
      <c r="W166" s="109">
        <f t="shared" si="57"/>
        <v>500000</v>
      </c>
      <c r="X166" s="110">
        <f t="shared" si="67"/>
        <v>1100000</v>
      </c>
      <c r="Y166" s="110">
        <f t="shared" si="59"/>
        <v>1000000</v>
      </c>
      <c r="Z166" s="110"/>
      <c r="AA166" s="104">
        <f t="shared" si="63"/>
        <v>332</v>
      </c>
      <c r="AB166" s="104">
        <v>332</v>
      </c>
      <c r="AC166" s="104"/>
      <c r="AD166" s="104"/>
      <c r="AE166" s="104">
        <f t="shared" si="68"/>
        <v>166</v>
      </c>
      <c r="AF166" s="104">
        <f t="shared" si="66"/>
        <v>166</v>
      </c>
      <c r="AG166" s="103" t="s">
        <v>1631</v>
      </c>
      <c r="AH166" s="100">
        <v>44652</v>
      </c>
      <c r="AI166" s="100"/>
      <c r="AJ166" s="100"/>
      <c r="AK166" s="103" t="s">
        <v>1169</v>
      </c>
    </row>
    <row r="167" spans="1:37" ht="157.5" x14ac:dyDescent="0.25">
      <c r="A167" s="99" t="s">
        <v>1146</v>
      </c>
      <c r="B167" s="100">
        <v>44614</v>
      </c>
      <c r="C167" s="98">
        <v>545</v>
      </c>
      <c r="D167" s="99" t="s">
        <v>2563</v>
      </c>
      <c r="E167" s="102" t="s">
        <v>2677</v>
      </c>
      <c r="F167" s="100">
        <v>44645</v>
      </c>
      <c r="G167" s="98" t="s">
        <v>1688</v>
      </c>
      <c r="H167" s="103" t="s">
        <v>74</v>
      </c>
      <c r="I167" s="103" t="s">
        <v>1021</v>
      </c>
      <c r="J167" s="104">
        <v>475066944</v>
      </c>
      <c r="K167" s="96">
        <f t="shared" si="64"/>
        <v>475066944</v>
      </c>
      <c r="L167" s="96">
        <f t="shared" si="64"/>
        <v>475066944</v>
      </c>
      <c r="M167" s="96">
        <f t="shared" si="55"/>
        <v>43187904</v>
      </c>
      <c r="N167" s="103" t="s">
        <v>1009</v>
      </c>
      <c r="O167" s="103" t="s">
        <v>75</v>
      </c>
      <c r="P167" s="103" t="s">
        <v>37</v>
      </c>
      <c r="Q167" s="106">
        <v>0</v>
      </c>
      <c r="R167" s="98">
        <v>100</v>
      </c>
      <c r="S167" s="98" t="s">
        <v>26</v>
      </c>
      <c r="T167" s="107">
        <v>9.6</v>
      </c>
      <c r="U167" s="109">
        <f t="shared" si="65"/>
        <v>618576.75</v>
      </c>
      <c r="V167" s="109">
        <f t="shared" si="56"/>
        <v>56234.25</v>
      </c>
      <c r="W167" s="109">
        <f t="shared" si="57"/>
        <v>562342.5</v>
      </c>
      <c r="X167" s="110">
        <f t="shared" si="67"/>
        <v>5938336.7999999998</v>
      </c>
      <c r="Y167" s="110">
        <f t="shared" si="59"/>
        <v>5398488</v>
      </c>
      <c r="Z167" s="110"/>
      <c r="AA167" s="104">
        <f t="shared" si="63"/>
        <v>768</v>
      </c>
      <c r="AB167" s="104">
        <v>393.6</v>
      </c>
      <c r="AC167" s="104">
        <v>374.4</v>
      </c>
      <c r="AD167" s="104"/>
      <c r="AE167" s="104">
        <f t="shared" si="68"/>
        <v>80</v>
      </c>
      <c r="AF167" s="104">
        <f t="shared" si="66"/>
        <v>80</v>
      </c>
      <c r="AG167" s="103" t="s">
        <v>1689</v>
      </c>
      <c r="AH167" s="100">
        <v>44682</v>
      </c>
      <c r="AI167" s="100">
        <v>44805</v>
      </c>
      <c r="AJ167" s="100"/>
      <c r="AK167" s="103" t="s">
        <v>2994</v>
      </c>
    </row>
    <row r="168" spans="1:37" ht="210.75" customHeight="1" x14ac:dyDescent="0.25">
      <c r="A168" s="99" t="s">
        <v>1145</v>
      </c>
      <c r="B168" s="100">
        <v>44614</v>
      </c>
      <c r="C168" s="98">
        <v>545</v>
      </c>
      <c r="D168" s="99" t="s">
        <v>2564</v>
      </c>
      <c r="E168" s="102" t="s">
        <v>2678</v>
      </c>
      <c r="F168" s="100">
        <v>44637</v>
      </c>
      <c r="G168" s="98" t="s">
        <v>1630</v>
      </c>
      <c r="H168" s="103" t="s">
        <v>537</v>
      </c>
      <c r="I168" s="103" t="s">
        <v>707</v>
      </c>
      <c r="J168" s="104">
        <v>191500844.5</v>
      </c>
      <c r="K168" s="96">
        <f t="shared" si="64"/>
        <v>191500844.5</v>
      </c>
      <c r="L168" s="96">
        <f t="shared" si="64"/>
        <v>191500844.5</v>
      </c>
      <c r="M168" s="96">
        <f t="shared" si="55"/>
        <v>17409167.681818184</v>
      </c>
      <c r="N168" s="103" t="s">
        <v>1634</v>
      </c>
      <c r="O168" s="103" t="s">
        <v>1635</v>
      </c>
      <c r="P168" s="103" t="s">
        <v>37</v>
      </c>
      <c r="Q168" s="106">
        <v>0</v>
      </c>
      <c r="R168" s="98">
        <v>100</v>
      </c>
      <c r="S168" s="98" t="s">
        <v>51</v>
      </c>
      <c r="T168" s="107">
        <v>50</v>
      </c>
      <c r="U168" s="109">
        <f t="shared" si="65"/>
        <v>1004.99</v>
      </c>
      <c r="V168" s="109">
        <f t="shared" si="56"/>
        <v>91.36272727272727</v>
      </c>
      <c r="W168" s="109">
        <f t="shared" si="57"/>
        <v>913.62727272727273</v>
      </c>
      <c r="X168" s="110">
        <f t="shared" si="67"/>
        <v>50249.5</v>
      </c>
      <c r="Y168" s="110">
        <f t="shared" si="59"/>
        <v>45681.36363636364</v>
      </c>
      <c r="Z168" s="110"/>
      <c r="AA168" s="104">
        <f t="shared" si="63"/>
        <v>190550</v>
      </c>
      <c r="AB168" s="104">
        <v>190550</v>
      </c>
      <c r="AC168" s="104"/>
      <c r="AD168" s="104"/>
      <c r="AE168" s="104">
        <f t="shared" si="68"/>
        <v>3811</v>
      </c>
      <c r="AF168" s="104">
        <f t="shared" si="66"/>
        <v>3811</v>
      </c>
      <c r="AG168" s="103" t="s">
        <v>1633</v>
      </c>
      <c r="AH168" s="100">
        <v>44652</v>
      </c>
      <c r="AI168" s="100"/>
      <c r="AJ168" s="100"/>
      <c r="AK168" s="103" t="s">
        <v>1169</v>
      </c>
    </row>
    <row r="169" spans="1:37" ht="266.25" customHeight="1" x14ac:dyDescent="0.25">
      <c r="A169" s="99" t="s">
        <v>1144</v>
      </c>
      <c r="B169" s="100">
        <v>44614</v>
      </c>
      <c r="C169" s="98">
        <v>1416</v>
      </c>
      <c r="D169" s="99" t="s">
        <v>2565</v>
      </c>
      <c r="E169" s="103" t="s">
        <v>2566</v>
      </c>
      <c r="F169" s="100">
        <v>44637</v>
      </c>
      <c r="G169" s="99" t="s">
        <v>1628</v>
      </c>
      <c r="H169" s="103" t="s">
        <v>74</v>
      </c>
      <c r="I169" s="103" t="s">
        <v>870</v>
      </c>
      <c r="J169" s="104">
        <v>14646080</v>
      </c>
      <c r="K169" s="96">
        <f t="shared" si="64"/>
        <v>14646080</v>
      </c>
      <c r="L169" s="96">
        <f t="shared" si="64"/>
        <v>14646080</v>
      </c>
      <c r="M169" s="96">
        <f t="shared" si="55"/>
        <v>1331461.8181818181</v>
      </c>
      <c r="N169" s="103" t="s">
        <v>1409</v>
      </c>
      <c r="O169" s="103" t="s">
        <v>76</v>
      </c>
      <c r="P169" s="103" t="s">
        <v>33</v>
      </c>
      <c r="Q169" s="106">
        <v>0</v>
      </c>
      <c r="R169" s="98">
        <v>100</v>
      </c>
      <c r="S169" s="98" t="s">
        <v>23</v>
      </c>
      <c r="T169" s="107">
        <v>500</v>
      </c>
      <c r="U169" s="109">
        <f t="shared" si="65"/>
        <v>12.37</v>
      </c>
      <c r="V169" s="109">
        <f t="shared" si="56"/>
        <v>1.1245454545454545</v>
      </c>
      <c r="W169" s="109">
        <f t="shared" si="57"/>
        <v>11.245454545454544</v>
      </c>
      <c r="X169" s="110">
        <f t="shared" si="67"/>
        <v>6185</v>
      </c>
      <c r="Y169" s="110">
        <f t="shared" si="59"/>
        <v>5622.7272727272721</v>
      </c>
      <c r="Z169" s="110"/>
      <c r="AA169" s="104">
        <f t="shared" si="63"/>
        <v>1184000</v>
      </c>
      <c r="AB169" s="104">
        <v>1184000</v>
      </c>
      <c r="AC169" s="104"/>
      <c r="AD169" s="104"/>
      <c r="AE169" s="104">
        <f t="shared" si="68"/>
        <v>2368</v>
      </c>
      <c r="AF169" s="104">
        <f t="shared" si="66"/>
        <v>2368</v>
      </c>
      <c r="AG169" s="103"/>
      <c r="AH169" s="100">
        <v>44743</v>
      </c>
      <c r="AI169" s="100"/>
      <c r="AJ169" s="100"/>
      <c r="AK169" s="103" t="s">
        <v>1169</v>
      </c>
    </row>
    <row r="170" spans="1:37" ht="75" x14ac:dyDescent="0.25">
      <c r="A170" s="99" t="s">
        <v>1143</v>
      </c>
      <c r="B170" s="100">
        <v>44614</v>
      </c>
      <c r="C170" s="98" t="s">
        <v>1168</v>
      </c>
      <c r="D170" s="99" t="s">
        <v>2567</v>
      </c>
      <c r="E170" s="102" t="s">
        <v>1820</v>
      </c>
      <c r="F170" s="100">
        <v>44650</v>
      </c>
      <c r="G170" s="98" t="s">
        <v>1821</v>
      </c>
      <c r="H170" s="103" t="s">
        <v>77</v>
      </c>
      <c r="I170" s="103" t="s">
        <v>2551</v>
      </c>
      <c r="J170" s="104">
        <v>906573252.20000005</v>
      </c>
      <c r="K170" s="96">
        <f t="shared" si="64"/>
        <v>906573252.20000005</v>
      </c>
      <c r="L170" s="96">
        <f t="shared" si="64"/>
        <v>906573252.20000005</v>
      </c>
      <c r="M170" s="96">
        <f t="shared" si="55"/>
        <v>82415750.200000003</v>
      </c>
      <c r="N170" s="103" t="s">
        <v>1823</v>
      </c>
      <c r="O170" s="103" t="s">
        <v>569</v>
      </c>
      <c r="P170" s="103" t="s">
        <v>22</v>
      </c>
      <c r="Q170" s="106">
        <v>100</v>
      </c>
      <c r="R170" s="98">
        <v>0</v>
      </c>
      <c r="S170" s="98" t="s">
        <v>43</v>
      </c>
      <c r="T170" s="107">
        <v>188</v>
      </c>
      <c r="U170" s="109">
        <f t="shared" si="65"/>
        <v>574.55000000000007</v>
      </c>
      <c r="V170" s="109">
        <f t="shared" si="56"/>
        <v>52.231818181818191</v>
      </c>
      <c r="W170" s="109">
        <f t="shared" si="57"/>
        <v>522.31818181818187</v>
      </c>
      <c r="X170" s="110">
        <f t="shared" si="67"/>
        <v>108015.40000000001</v>
      </c>
      <c r="Y170" s="110">
        <f t="shared" si="59"/>
        <v>98195.818181818191</v>
      </c>
      <c r="Z170" s="110"/>
      <c r="AA170" s="104">
        <f t="shared" si="63"/>
        <v>1577884</v>
      </c>
      <c r="AB170" s="104">
        <v>1316000</v>
      </c>
      <c r="AC170" s="104">
        <v>261884</v>
      </c>
      <c r="AD170" s="104"/>
      <c r="AE170" s="104">
        <f t="shared" si="68"/>
        <v>8393</v>
      </c>
      <c r="AF170" s="104">
        <f t="shared" si="66"/>
        <v>8393</v>
      </c>
      <c r="AG170" s="103"/>
      <c r="AH170" s="100">
        <v>44743</v>
      </c>
      <c r="AI170" s="100"/>
      <c r="AJ170" s="100"/>
      <c r="AK170" s="103" t="s">
        <v>67</v>
      </c>
    </row>
    <row r="171" spans="1:37" ht="75" x14ac:dyDescent="0.25">
      <c r="A171" s="99" t="s">
        <v>1142</v>
      </c>
      <c r="B171" s="100">
        <v>44614</v>
      </c>
      <c r="C171" s="98">
        <v>545</v>
      </c>
      <c r="D171" s="99" t="s">
        <v>2568</v>
      </c>
      <c r="E171" s="102" t="s">
        <v>2679</v>
      </c>
      <c r="F171" s="100">
        <v>44635</v>
      </c>
      <c r="G171" s="99" t="s">
        <v>1433</v>
      </c>
      <c r="H171" s="103" t="s">
        <v>764</v>
      </c>
      <c r="I171" s="103" t="s">
        <v>716</v>
      </c>
      <c r="J171" s="104">
        <v>91773316.799999997</v>
      </c>
      <c r="K171" s="96">
        <f t="shared" si="64"/>
        <v>91773316.799999997</v>
      </c>
      <c r="L171" s="96">
        <f t="shared" si="64"/>
        <v>91773316.799999997</v>
      </c>
      <c r="M171" s="96">
        <f t="shared" si="55"/>
        <v>8343028.7999999998</v>
      </c>
      <c r="N171" s="103" t="s">
        <v>1019</v>
      </c>
      <c r="O171" s="103" t="s">
        <v>1020</v>
      </c>
      <c r="P171" s="103" t="s">
        <v>36</v>
      </c>
      <c r="Q171" s="106">
        <v>0</v>
      </c>
      <c r="R171" s="98">
        <v>100</v>
      </c>
      <c r="S171" s="98" t="s">
        <v>43</v>
      </c>
      <c r="T171" s="107">
        <v>30</v>
      </c>
      <c r="U171" s="109">
        <f t="shared" si="65"/>
        <v>970.53</v>
      </c>
      <c r="V171" s="109">
        <f t="shared" si="56"/>
        <v>88.22999999999999</v>
      </c>
      <c r="W171" s="109">
        <f t="shared" si="57"/>
        <v>882.3</v>
      </c>
      <c r="X171" s="110">
        <f t="shared" si="67"/>
        <v>29115.899999999998</v>
      </c>
      <c r="Y171" s="110">
        <f t="shared" si="59"/>
        <v>26469</v>
      </c>
      <c r="Z171" s="110"/>
      <c r="AA171" s="104">
        <f t="shared" si="63"/>
        <v>94560</v>
      </c>
      <c r="AB171" s="104">
        <v>94560</v>
      </c>
      <c r="AC171" s="104"/>
      <c r="AD171" s="104"/>
      <c r="AE171" s="104">
        <f t="shared" si="68"/>
        <v>3152</v>
      </c>
      <c r="AF171" s="104">
        <f t="shared" si="66"/>
        <v>3152</v>
      </c>
      <c r="AG171" s="103" t="s">
        <v>1434</v>
      </c>
      <c r="AH171" s="100">
        <v>44652</v>
      </c>
      <c r="AI171" s="100"/>
      <c r="AJ171" s="100"/>
      <c r="AK171" s="103" t="s">
        <v>1169</v>
      </c>
    </row>
    <row r="172" spans="1:37" ht="94.5" x14ac:dyDescent="0.25">
      <c r="A172" s="99" t="s">
        <v>1141</v>
      </c>
      <c r="B172" s="100">
        <v>44614</v>
      </c>
      <c r="C172" s="98" t="s">
        <v>38</v>
      </c>
      <c r="D172" s="99" t="s">
        <v>2569</v>
      </c>
      <c r="E172" s="102" t="s">
        <v>1824</v>
      </c>
      <c r="F172" s="100">
        <v>44650</v>
      </c>
      <c r="G172" s="99" t="s">
        <v>1822</v>
      </c>
      <c r="H172" s="103" t="s">
        <v>77</v>
      </c>
      <c r="I172" s="103" t="s">
        <v>968</v>
      </c>
      <c r="J172" s="104">
        <v>316034664.19999999</v>
      </c>
      <c r="K172" s="96">
        <f t="shared" si="64"/>
        <v>316034664.19999999</v>
      </c>
      <c r="L172" s="96">
        <f t="shared" si="64"/>
        <v>316034664.19999999</v>
      </c>
      <c r="M172" s="96">
        <f t="shared" si="55"/>
        <v>28730424.018181819</v>
      </c>
      <c r="N172" s="103" t="s">
        <v>1826</v>
      </c>
      <c r="O172" s="103" t="s">
        <v>488</v>
      </c>
      <c r="P172" s="103" t="s">
        <v>1825</v>
      </c>
      <c r="Q172" s="106">
        <v>0</v>
      </c>
      <c r="R172" s="98">
        <v>100</v>
      </c>
      <c r="S172" s="98" t="s">
        <v>43</v>
      </c>
      <c r="T172" s="107">
        <v>30</v>
      </c>
      <c r="U172" s="109">
        <f t="shared" si="65"/>
        <v>524.32999999999993</v>
      </c>
      <c r="V172" s="109">
        <f t="shared" si="56"/>
        <v>47.666363636363627</v>
      </c>
      <c r="W172" s="109">
        <f t="shared" si="57"/>
        <v>476.66363636363633</v>
      </c>
      <c r="X172" s="110">
        <f t="shared" si="67"/>
        <v>15729.899999999998</v>
      </c>
      <c r="Y172" s="110">
        <f t="shared" si="59"/>
        <v>14299.90909090909</v>
      </c>
      <c r="Z172" s="110"/>
      <c r="AA172" s="104">
        <f t="shared" si="63"/>
        <v>602740</v>
      </c>
      <c r="AB172" s="104">
        <v>300000</v>
      </c>
      <c r="AC172" s="104">
        <v>302740</v>
      </c>
      <c r="AD172" s="104"/>
      <c r="AE172" s="104">
        <f t="shared" si="68"/>
        <v>20091.333333333332</v>
      </c>
      <c r="AF172" s="104">
        <f t="shared" si="66"/>
        <v>20092</v>
      </c>
      <c r="AG172" s="103"/>
      <c r="AH172" s="100">
        <v>44743</v>
      </c>
      <c r="AI172" s="100"/>
      <c r="AJ172" s="100"/>
      <c r="AK172" s="103" t="s">
        <v>2994</v>
      </c>
    </row>
    <row r="173" spans="1:37" ht="181.5" customHeight="1" x14ac:dyDescent="0.25">
      <c r="A173" s="99" t="s">
        <v>1140</v>
      </c>
      <c r="B173" s="100">
        <v>44614</v>
      </c>
      <c r="C173" s="98">
        <v>545</v>
      </c>
      <c r="D173" s="99" t="s">
        <v>2078</v>
      </c>
      <c r="E173" s="102" t="s">
        <v>2077</v>
      </c>
      <c r="F173" s="100">
        <v>44637</v>
      </c>
      <c r="G173" s="98" t="s">
        <v>1632</v>
      </c>
      <c r="H173" s="103" t="s">
        <v>74</v>
      </c>
      <c r="I173" s="103" t="s">
        <v>975</v>
      </c>
      <c r="J173" s="104">
        <v>213975590.40000001</v>
      </c>
      <c r="K173" s="96">
        <f t="shared" si="64"/>
        <v>213975590.40000001</v>
      </c>
      <c r="L173" s="96">
        <f t="shared" si="64"/>
        <v>213975590.40000001</v>
      </c>
      <c r="M173" s="96">
        <f t="shared" si="55"/>
        <v>19452326.399999999</v>
      </c>
      <c r="N173" s="103" t="s">
        <v>1014</v>
      </c>
      <c r="O173" s="103" t="s">
        <v>113</v>
      </c>
      <c r="P173" s="103" t="s">
        <v>33</v>
      </c>
      <c r="Q173" s="106">
        <v>0</v>
      </c>
      <c r="R173" s="98">
        <v>100</v>
      </c>
      <c r="S173" s="98" t="s">
        <v>26</v>
      </c>
      <c r="T173" s="107">
        <v>5</v>
      </c>
      <c r="U173" s="109">
        <f t="shared" si="65"/>
        <v>18574.27</v>
      </c>
      <c r="V173" s="109">
        <f t="shared" si="56"/>
        <v>1688.5700000000002</v>
      </c>
      <c r="W173" s="109">
        <f t="shared" si="57"/>
        <v>16885.7</v>
      </c>
      <c r="X173" s="110">
        <f t="shared" si="67"/>
        <v>92871.35</v>
      </c>
      <c r="Y173" s="110">
        <f t="shared" si="59"/>
        <v>84428.5</v>
      </c>
      <c r="Z173" s="110"/>
      <c r="AA173" s="104">
        <f t="shared" si="63"/>
        <v>11520</v>
      </c>
      <c r="AB173" s="104">
        <v>11520</v>
      </c>
      <c r="AC173" s="104"/>
      <c r="AD173" s="104"/>
      <c r="AE173" s="104">
        <f t="shared" si="68"/>
        <v>2304</v>
      </c>
      <c r="AF173" s="104">
        <f t="shared" si="66"/>
        <v>2304</v>
      </c>
      <c r="AG173" s="103" t="s">
        <v>1636</v>
      </c>
      <c r="AH173" s="100">
        <v>44666</v>
      </c>
      <c r="AI173" s="100"/>
      <c r="AJ173" s="100"/>
      <c r="AK173" s="103" t="s">
        <v>1169</v>
      </c>
    </row>
    <row r="174" spans="1:37" ht="94.5" x14ac:dyDescent="0.25">
      <c r="A174" s="99" t="s">
        <v>1139</v>
      </c>
      <c r="B174" s="100">
        <v>44614</v>
      </c>
      <c r="C174" s="98">
        <v>545</v>
      </c>
      <c r="D174" s="99" t="s">
        <v>2570</v>
      </c>
      <c r="E174" s="102" t="s">
        <v>2680</v>
      </c>
      <c r="F174" s="100">
        <v>44638</v>
      </c>
      <c r="G174" s="98" t="s">
        <v>1660</v>
      </c>
      <c r="H174" s="103" t="s">
        <v>77</v>
      </c>
      <c r="I174" s="103" t="s">
        <v>636</v>
      </c>
      <c r="J174" s="104">
        <v>78140975.400000006</v>
      </c>
      <c r="K174" s="96">
        <f t="shared" si="64"/>
        <v>78140975.400000006</v>
      </c>
      <c r="L174" s="96">
        <f t="shared" si="64"/>
        <v>78140975.400000006</v>
      </c>
      <c r="M174" s="96">
        <f t="shared" si="55"/>
        <v>7103725.0363636361</v>
      </c>
      <c r="N174" s="103" t="s">
        <v>1646</v>
      </c>
      <c r="O174" s="103" t="s">
        <v>1647</v>
      </c>
      <c r="P174" s="103" t="s">
        <v>1005</v>
      </c>
      <c r="Q174" s="106">
        <v>0</v>
      </c>
      <c r="R174" s="98">
        <v>100</v>
      </c>
      <c r="S174" s="98" t="s">
        <v>26</v>
      </c>
      <c r="T174" s="107">
        <v>5</v>
      </c>
      <c r="U174" s="109">
        <f t="shared" si="65"/>
        <v>868233.06</v>
      </c>
      <c r="V174" s="109">
        <f t="shared" si="56"/>
        <v>78930.278181818197</v>
      </c>
      <c r="W174" s="109">
        <f t="shared" si="57"/>
        <v>789302.78181818186</v>
      </c>
      <c r="X174" s="110">
        <f t="shared" si="67"/>
        <v>4341165.3000000007</v>
      </c>
      <c r="Y174" s="110">
        <f t="shared" si="59"/>
        <v>3946513.9090909092</v>
      </c>
      <c r="Z174" s="110"/>
      <c r="AA174" s="104">
        <f t="shared" si="63"/>
        <v>90</v>
      </c>
      <c r="AB174" s="104">
        <v>90</v>
      </c>
      <c r="AC174" s="104"/>
      <c r="AD174" s="104"/>
      <c r="AE174" s="104">
        <f t="shared" si="68"/>
        <v>18</v>
      </c>
      <c r="AF174" s="104">
        <f t="shared" si="66"/>
        <v>18</v>
      </c>
      <c r="AG174" s="103" t="s">
        <v>637</v>
      </c>
      <c r="AH174" s="100">
        <v>44652</v>
      </c>
      <c r="AI174" s="100"/>
      <c r="AJ174" s="100"/>
      <c r="AK174" s="103" t="s">
        <v>1169</v>
      </c>
    </row>
    <row r="175" spans="1:37" ht="63" x14ac:dyDescent="0.25">
      <c r="A175" s="99" t="s">
        <v>1138</v>
      </c>
      <c r="B175" s="100">
        <v>44614</v>
      </c>
      <c r="C175" s="98">
        <v>545</v>
      </c>
      <c r="D175" s="99" t="s">
        <v>462</v>
      </c>
      <c r="E175" s="103" t="s">
        <v>462</v>
      </c>
      <c r="F175" s="100" t="s">
        <v>462</v>
      </c>
      <c r="G175" s="98" t="s">
        <v>462</v>
      </c>
      <c r="H175" s="103" t="s">
        <v>462</v>
      </c>
      <c r="I175" s="103" t="s">
        <v>730</v>
      </c>
      <c r="J175" s="105" t="s">
        <v>462</v>
      </c>
      <c r="K175" s="105" t="s">
        <v>462</v>
      </c>
      <c r="L175" s="105" t="s">
        <v>462</v>
      </c>
      <c r="M175" s="96" t="e">
        <f t="shared" si="55"/>
        <v>#VALUE!</v>
      </c>
      <c r="N175" s="105" t="s">
        <v>462</v>
      </c>
      <c r="O175" s="105" t="s">
        <v>462</v>
      </c>
      <c r="P175" s="105" t="s">
        <v>462</v>
      </c>
      <c r="Q175" s="105" t="s">
        <v>462</v>
      </c>
      <c r="R175" s="105" t="s">
        <v>462</v>
      </c>
      <c r="S175" s="105" t="s">
        <v>462</v>
      </c>
      <c r="T175" s="123" t="s">
        <v>462</v>
      </c>
      <c r="U175" s="123" t="s">
        <v>462</v>
      </c>
      <c r="V175" s="109" t="e">
        <f t="shared" si="56"/>
        <v>#VALUE!</v>
      </c>
      <c r="W175" s="109" t="e">
        <f t="shared" si="57"/>
        <v>#VALUE!</v>
      </c>
      <c r="X175" s="124" t="s">
        <v>462</v>
      </c>
      <c r="Y175" s="110" t="e">
        <f t="shared" si="59"/>
        <v>#VALUE!</v>
      </c>
      <c r="Z175" s="124"/>
      <c r="AA175" s="105" t="s">
        <v>462</v>
      </c>
      <c r="AB175" s="105" t="s">
        <v>462</v>
      </c>
      <c r="AC175" s="105" t="s">
        <v>462</v>
      </c>
      <c r="AD175" s="105" t="s">
        <v>462</v>
      </c>
      <c r="AE175" s="105" t="s">
        <v>462</v>
      </c>
      <c r="AF175" s="105" t="s">
        <v>462</v>
      </c>
      <c r="AG175" s="105" t="s">
        <v>462</v>
      </c>
      <c r="AH175" s="105" t="s">
        <v>462</v>
      </c>
      <c r="AI175" s="105" t="s">
        <v>462</v>
      </c>
      <c r="AJ175" s="105" t="s">
        <v>462</v>
      </c>
      <c r="AK175" s="105" t="s">
        <v>462</v>
      </c>
    </row>
    <row r="176" spans="1:37" x14ac:dyDescent="0.25">
      <c r="A176" s="99" t="s">
        <v>1137</v>
      </c>
      <c r="B176" s="100">
        <v>44614</v>
      </c>
      <c r="C176" s="98">
        <v>545</v>
      </c>
      <c r="D176" s="99" t="s">
        <v>462</v>
      </c>
      <c r="E176" s="103" t="s">
        <v>462</v>
      </c>
      <c r="F176" s="100" t="s">
        <v>462</v>
      </c>
      <c r="G176" s="98" t="s">
        <v>462</v>
      </c>
      <c r="H176" s="103" t="s">
        <v>462</v>
      </c>
      <c r="I176" s="103" t="s">
        <v>980</v>
      </c>
      <c r="J176" s="105" t="s">
        <v>462</v>
      </c>
      <c r="K176" s="105" t="s">
        <v>462</v>
      </c>
      <c r="L176" s="105" t="s">
        <v>462</v>
      </c>
      <c r="M176" s="96" t="e">
        <f t="shared" si="55"/>
        <v>#VALUE!</v>
      </c>
      <c r="N176" s="105" t="s">
        <v>462</v>
      </c>
      <c r="O176" s="105" t="s">
        <v>462</v>
      </c>
      <c r="P176" s="105" t="s">
        <v>462</v>
      </c>
      <c r="Q176" s="105" t="s">
        <v>462</v>
      </c>
      <c r="R176" s="105" t="s">
        <v>462</v>
      </c>
      <c r="S176" s="105" t="s">
        <v>462</v>
      </c>
      <c r="T176" s="123" t="s">
        <v>462</v>
      </c>
      <c r="U176" s="123" t="s">
        <v>462</v>
      </c>
      <c r="V176" s="109" t="e">
        <f t="shared" si="56"/>
        <v>#VALUE!</v>
      </c>
      <c r="W176" s="109" t="e">
        <f t="shared" si="57"/>
        <v>#VALUE!</v>
      </c>
      <c r="X176" s="124" t="s">
        <v>462</v>
      </c>
      <c r="Y176" s="110" t="e">
        <f t="shared" si="59"/>
        <v>#VALUE!</v>
      </c>
      <c r="Z176" s="124"/>
      <c r="AA176" s="105" t="s">
        <v>462</v>
      </c>
      <c r="AB176" s="105" t="s">
        <v>462</v>
      </c>
      <c r="AC176" s="105" t="s">
        <v>462</v>
      </c>
      <c r="AD176" s="105" t="s">
        <v>462</v>
      </c>
      <c r="AE176" s="105" t="s">
        <v>462</v>
      </c>
      <c r="AF176" s="105" t="s">
        <v>462</v>
      </c>
      <c r="AG176" s="105" t="s">
        <v>462</v>
      </c>
      <c r="AH176" s="105" t="s">
        <v>462</v>
      </c>
      <c r="AI176" s="105" t="s">
        <v>462</v>
      </c>
      <c r="AJ176" s="105" t="s">
        <v>462</v>
      </c>
      <c r="AK176" s="105" t="s">
        <v>462</v>
      </c>
    </row>
    <row r="177" spans="1:37" ht="178.5" customHeight="1" x14ac:dyDescent="0.25">
      <c r="A177" s="99" t="s">
        <v>1136</v>
      </c>
      <c r="B177" s="100">
        <v>44614</v>
      </c>
      <c r="C177" s="98">
        <v>545</v>
      </c>
      <c r="D177" s="99" t="s">
        <v>2571</v>
      </c>
      <c r="E177" s="102" t="s">
        <v>2681</v>
      </c>
      <c r="F177" s="100">
        <v>44637</v>
      </c>
      <c r="G177" s="98" t="s">
        <v>1637</v>
      </c>
      <c r="H177" s="103" t="s">
        <v>74</v>
      </c>
      <c r="I177" s="103" t="s">
        <v>979</v>
      </c>
      <c r="J177" s="104">
        <v>255348482.40000001</v>
      </c>
      <c r="K177" s="96">
        <f t="shared" ref="K177:L179" si="69">J177</f>
        <v>255348482.40000001</v>
      </c>
      <c r="L177" s="96">
        <f t="shared" si="69"/>
        <v>255348482.40000001</v>
      </c>
      <c r="M177" s="96">
        <f t="shared" si="55"/>
        <v>23213498.399999999</v>
      </c>
      <c r="N177" s="103" t="s">
        <v>1009</v>
      </c>
      <c r="O177" s="103" t="s">
        <v>75</v>
      </c>
      <c r="P177" s="103" t="s">
        <v>37</v>
      </c>
      <c r="Q177" s="106">
        <v>0</v>
      </c>
      <c r="R177" s="98">
        <v>100</v>
      </c>
      <c r="S177" s="98" t="s">
        <v>26</v>
      </c>
      <c r="T177" s="107">
        <v>12</v>
      </c>
      <c r="U177" s="109">
        <f>J177/AA177</f>
        <v>247430.7</v>
      </c>
      <c r="V177" s="109">
        <f t="shared" si="56"/>
        <v>22493.7</v>
      </c>
      <c r="W177" s="109">
        <f t="shared" si="57"/>
        <v>224937</v>
      </c>
      <c r="X177" s="110">
        <f>U177*T177</f>
        <v>2969168.4000000004</v>
      </c>
      <c r="Y177" s="110">
        <f t="shared" si="59"/>
        <v>2699244</v>
      </c>
      <c r="Z177" s="110"/>
      <c r="AA177" s="104">
        <f>AB177+AC177+AD177</f>
        <v>1032</v>
      </c>
      <c r="AB177" s="104">
        <v>1032</v>
      </c>
      <c r="AC177" s="104"/>
      <c r="AD177" s="104"/>
      <c r="AE177" s="104">
        <f>AA177/T177</f>
        <v>86</v>
      </c>
      <c r="AF177" s="104">
        <f>_xlfn.CEILING.MATH(AE177)</f>
        <v>86</v>
      </c>
      <c r="AG177" s="103" t="s">
        <v>1134</v>
      </c>
      <c r="AH177" s="100">
        <v>44682</v>
      </c>
      <c r="AI177" s="100"/>
      <c r="AJ177" s="100"/>
      <c r="AK177" s="103" t="s">
        <v>1169</v>
      </c>
    </row>
    <row r="178" spans="1:37" ht="78.75" x14ac:dyDescent="0.25">
      <c r="A178" s="99" t="s">
        <v>1134</v>
      </c>
      <c r="B178" s="100">
        <v>44614</v>
      </c>
      <c r="C178" s="98">
        <v>545</v>
      </c>
      <c r="D178" s="99" t="s">
        <v>2572</v>
      </c>
      <c r="E178" s="102" t="s">
        <v>2682</v>
      </c>
      <c r="F178" s="100">
        <v>44637</v>
      </c>
      <c r="G178" s="98" t="s">
        <v>1638</v>
      </c>
      <c r="H178" s="103" t="s">
        <v>74</v>
      </c>
      <c r="I178" s="103" t="s">
        <v>1000</v>
      </c>
      <c r="J178" s="104">
        <v>45725193.359999999</v>
      </c>
      <c r="K178" s="96">
        <f t="shared" si="69"/>
        <v>45725193.359999999</v>
      </c>
      <c r="L178" s="96">
        <f t="shared" si="69"/>
        <v>45725193.359999999</v>
      </c>
      <c r="M178" s="96">
        <f t="shared" si="55"/>
        <v>4156835.7600000002</v>
      </c>
      <c r="N178" s="103" t="s">
        <v>1009</v>
      </c>
      <c r="O178" s="103" t="s">
        <v>75</v>
      </c>
      <c r="P178" s="103" t="s">
        <v>37</v>
      </c>
      <c r="Q178" s="106">
        <v>0</v>
      </c>
      <c r="R178" s="98">
        <v>100</v>
      </c>
      <c r="S178" s="98" t="s">
        <v>26</v>
      </c>
      <c r="T178" s="107">
        <v>8.4</v>
      </c>
      <c r="U178" s="109">
        <f>J178/AA178</f>
        <v>247430.7</v>
      </c>
      <c r="V178" s="109">
        <f t="shared" si="56"/>
        <v>22493.7</v>
      </c>
      <c r="W178" s="109">
        <f t="shared" si="57"/>
        <v>224937</v>
      </c>
      <c r="X178" s="110">
        <f>U178*T178</f>
        <v>2078417.8800000001</v>
      </c>
      <c r="Y178" s="110">
        <f t="shared" si="59"/>
        <v>1889470.8</v>
      </c>
      <c r="Z178" s="110"/>
      <c r="AA178" s="104">
        <f>AB178+AC178+AD178</f>
        <v>184.79999999999998</v>
      </c>
      <c r="AB178" s="104">
        <v>151.19999999999999</v>
      </c>
      <c r="AC178" s="104">
        <v>33.6</v>
      </c>
      <c r="AD178" s="104"/>
      <c r="AE178" s="104">
        <f>AA178/T178</f>
        <v>21.999999999999996</v>
      </c>
      <c r="AF178" s="104">
        <f>_xlfn.CEILING.MATH(AE178)</f>
        <v>22</v>
      </c>
      <c r="AG178" s="103" t="s">
        <v>1678</v>
      </c>
      <c r="AH178" s="100">
        <v>44682</v>
      </c>
      <c r="AI178" s="100">
        <v>44805</v>
      </c>
      <c r="AJ178" s="100"/>
      <c r="AK178" s="103" t="s">
        <v>2994</v>
      </c>
    </row>
    <row r="179" spans="1:37" ht="110.25" x14ac:dyDescent="0.25">
      <c r="A179" s="99" t="s">
        <v>1135</v>
      </c>
      <c r="B179" s="100">
        <v>44614</v>
      </c>
      <c r="C179" s="98">
        <v>545</v>
      </c>
      <c r="D179" s="99" t="s">
        <v>2685</v>
      </c>
      <c r="E179" s="102" t="s">
        <v>2683</v>
      </c>
      <c r="F179" s="100">
        <v>44637</v>
      </c>
      <c r="G179" s="98" t="s">
        <v>1639</v>
      </c>
      <c r="H179" s="103" t="s">
        <v>537</v>
      </c>
      <c r="I179" s="103" t="s">
        <v>973</v>
      </c>
      <c r="J179" s="104">
        <v>114173137.09999999</v>
      </c>
      <c r="K179" s="96">
        <f t="shared" si="69"/>
        <v>114173137.09999999</v>
      </c>
      <c r="L179" s="96">
        <f t="shared" si="69"/>
        <v>114173137.09999999</v>
      </c>
      <c r="M179" s="96">
        <f t="shared" si="55"/>
        <v>10379376.1</v>
      </c>
      <c r="N179" s="103" t="s">
        <v>1065</v>
      </c>
      <c r="O179" s="103" t="s">
        <v>1067</v>
      </c>
      <c r="P179" s="103" t="s">
        <v>1066</v>
      </c>
      <c r="Q179" s="106">
        <v>0</v>
      </c>
      <c r="R179" s="98">
        <v>100</v>
      </c>
      <c r="S179" s="98" t="s">
        <v>629</v>
      </c>
      <c r="T179" s="107">
        <v>27.853999999999999</v>
      </c>
      <c r="U179" s="109">
        <f>J179/AA179</f>
        <v>31.775079999087154</v>
      </c>
      <c r="V179" s="109">
        <f t="shared" si="56"/>
        <v>2.8886436362806505</v>
      </c>
      <c r="W179" s="109">
        <f t="shared" si="57"/>
        <v>28.886436362806503</v>
      </c>
      <c r="X179" s="110">
        <f>U179*T179</f>
        <v>885.06307829457353</v>
      </c>
      <c r="Y179" s="110">
        <f t="shared" si="59"/>
        <v>804.60279844961235</v>
      </c>
      <c r="Z179" s="110"/>
      <c r="AA179" s="104">
        <f>AB179+AC179+AD179</f>
        <v>3593166</v>
      </c>
      <c r="AB179" s="104">
        <v>3593166</v>
      </c>
      <c r="AC179" s="104"/>
      <c r="AD179" s="104"/>
      <c r="AE179" s="104">
        <f>AA179/T179</f>
        <v>129000</v>
      </c>
      <c r="AF179" s="104">
        <f>_xlfn.CEILING.MATH(AE179)</f>
        <v>129000</v>
      </c>
      <c r="AG179" s="103" t="s">
        <v>1640</v>
      </c>
      <c r="AH179" s="100">
        <v>44652</v>
      </c>
      <c r="AI179" s="100"/>
      <c r="AJ179" s="100"/>
      <c r="AK179" s="103" t="s">
        <v>1169</v>
      </c>
    </row>
    <row r="180" spans="1:37" ht="63" customHeight="1" x14ac:dyDescent="0.25">
      <c r="A180" s="99" t="s">
        <v>1337</v>
      </c>
      <c r="B180" s="100">
        <v>44625</v>
      </c>
      <c r="C180" s="98" t="s">
        <v>1168</v>
      </c>
      <c r="D180" s="99" t="s">
        <v>462</v>
      </c>
      <c r="E180" s="103" t="s">
        <v>462</v>
      </c>
      <c r="F180" s="100" t="s">
        <v>462</v>
      </c>
      <c r="G180" s="98" t="s">
        <v>462</v>
      </c>
      <c r="H180" s="103" t="s">
        <v>462</v>
      </c>
      <c r="I180" s="103" t="s">
        <v>1106</v>
      </c>
      <c r="J180" s="105" t="s">
        <v>462</v>
      </c>
      <c r="K180" s="105" t="s">
        <v>462</v>
      </c>
      <c r="L180" s="105" t="s">
        <v>462</v>
      </c>
      <c r="M180" s="96" t="e">
        <f t="shared" si="55"/>
        <v>#VALUE!</v>
      </c>
      <c r="N180" s="105" t="s">
        <v>462</v>
      </c>
      <c r="O180" s="105" t="s">
        <v>462</v>
      </c>
      <c r="P180" s="105" t="s">
        <v>462</v>
      </c>
      <c r="Q180" s="105" t="s">
        <v>462</v>
      </c>
      <c r="R180" s="105" t="s">
        <v>462</v>
      </c>
      <c r="S180" s="105" t="s">
        <v>462</v>
      </c>
      <c r="T180" s="123" t="s">
        <v>462</v>
      </c>
      <c r="U180" s="123" t="s">
        <v>462</v>
      </c>
      <c r="V180" s="109" t="e">
        <f t="shared" si="56"/>
        <v>#VALUE!</v>
      </c>
      <c r="W180" s="109" t="e">
        <f t="shared" si="57"/>
        <v>#VALUE!</v>
      </c>
      <c r="X180" s="124" t="s">
        <v>462</v>
      </c>
      <c r="Y180" s="110" t="e">
        <f t="shared" si="59"/>
        <v>#VALUE!</v>
      </c>
      <c r="Z180" s="124"/>
      <c r="AA180" s="105" t="s">
        <v>462</v>
      </c>
      <c r="AB180" s="105" t="s">
        <v>462</v>
      </c>
      <c r="AC180" s="105" t="s">
        <v>462</v>
      </c>
      <c r="AD180" s="105" t="s">
        <v>462</v>
      </c>
      <c r="AE180" s="105" t="s">
        <v>462</v>
      </c>
      <c r="AF180" s="105" t="s">
        <v>462</v>
      </c>
      <c r="AG180" s="105" t="s">
        <v>462</v>
      </c>
      <c r="AH180" s="105" t="s">
        <v>462</v>
      </c>
      <c r="AI180" s="105" t="s">
        <v>462</v>
      </c>
      <c r="AJ180" s="105" t="s">
        <v>462</v>
      </c>
      <c r="AK180" s="105" t="s">
        <v>462</v>
      </c>
    </row>
    <row r="181" spans="1:37" ht="63" customHeight="1" x14ac:dyDescent="0.25">
      <c r="A181" s="99" t="s">
        <v>1336</v>
      </c>
      <c r="B181" s="100">
        <v>44625</v>
      </c>
      <c r="C181" s="98" t="s">
        <v>1168</v>
      </c>
      <c r="D181" s="99" t="s">
        <v>462</v>
      </c>
      <c r="E181" s="103" t="s">
        <v>462</v>
      </c>
      <c r="F181" s="100" t="s">
        <v>462</v>
      </c>
      <c r="G181" s="98" t="s">
        <v>462</v>
      </c>
      <c r="H181" s="103" t="s">
        <v>462</v>
      </c>
      <c r="I181" s="103" t="s">
        <v>1105</v>
      </c>
      <c r="J181" s="105" t="s">
        <v>462</v>
      </c>
      <c r="K181" s="105" t="s">
        <v>462</v>
      </c>
      <c r="L181" s="105" t="s">
        <v>462</v>
      </c>
      <c r="M181" s="96" t="e">
        <f t="shared" si="55"/>
        <v>#VALUE!</v>
      </c>
      <c r="N181" s="105" t="s">
        <v>462</v>
      </c>
      <c r="O181" s="105" t="s">
        <v>462</v>
      </c>
      <c r="P181" s="105" t="s">
        <v>462</v>
      </c>
      <c r="Q181" s="105" t="s">
        <v>462</v>
      </c>
      <c r="R181" s="105" t="s">
        <v>462</v>
      </c>
      <c r="S181" s="105" t="s">
        <v>462</v>
      </c>
      <c r="T181" s="123" t="s">
        <v>462</v>
      </c>
      <c r="U181" s="123" t="s">
        <v>462</v>
      </c>
      <c r="V181" s="109" t="e">
        <f t="shared" si="56"/>
        <v>#VALUE!</v>
      </c>
      <c r="W181" s="109" t="e">
        <f t="shared" si="57"/>
        <v>#VALUE!</v>
      </c>
      <c r="X181" s="124" t="s">
        <v>462</v>
      </c>
      <c r="Y181" s="110" t="e">
        <f t="shared" si="59"/>
        <v>#VALUE!</v>
      </c>
      <c r="Z181" s="124"/>
      <c r="AA181" s="105" t="s">
        <v>462</v>
      </c>
      <c r="AB181" s="105" t="s">
        <v>462</v>
      </c>
      <c r="AC181" s="105" t="s">
        <v>462</v>
      </c>
      <c r="AD181" s="105" t="s">
        <v>462</v>
      </c>
      <c r="AE181" s="105" t="s">
        <v>462</v>
      </c>
      <c r="AF181" s="105" t="s">
        <v>462</v>
      </c>
      <c r="AG181" s="105" t="s">
        <v>462</v>
      </c>
      <c r="AH181" s="105" t="s">
        <v>462</v>
      </c>
      <c r="AI181" s="105" t="s">
        <v>462</v>
      </c>
      <c r="AJ181" s="105" t="s">
        <v>462</v>
      </c>
      <c r="AK181" s="105" t="s">
        <v>462</v>
      </c>
    </row>
    <row r="182" spans="1:37" ht="47.25" x14ac:dyDescent="0.25">
      <c r="A182" s="99" t="s">
        <v>1335</v>
      </c>
      <c r="B182" s="100">
        <v>44625</v>
      </c>
      <c r="C182" s="98" t="s">
        <v>1168</v>
      </c>
      <c r="D182" s="99" t="s">
        <v>462</v>
      </c>
      <c r="E182" s="103" t="s">
        <v>462</v>
      </c>
      <c r="F182" s="100" t="s">
        <v>462</v>
      </c>
      <c r="G182" s="98" t="s">
        <v>462</v>
      </c>
      <c r="H182" s="103" t="s">
        <v>462</v>
      </c>
      <c r="I182" s="103" t="s">
        <v>1080</v>
      </c>
      <c r="J182" s="105" t="s">
        <v>462</v>
      </c>
      <c r="K182" s="105" t="s">
        <v>462</v>
      </c>
      <c r="L182" s="105" t="s">
        <v>462</v>
      </c>
      <c r="M182" s="96" t="e">
        <f t="shared" si="55"/>
        <v>#VALUE!</v>
      </c>
      <c r="N182" s="105" t="s">
        <v>462</v>
      </c>
      <c r="O182" s="105" t="s">
        <v>462</v>
      </c>
      <c r="P182" s="105" t="s">
        <v>462</v>
      </c>
      <c r="Q182" s="105" t="s">
        <v>462</v>
      </c>
      <c r="R182" s="105" t="s">
        <v>462</v>
      </c>
      <c r="S182" s="105" t="s">
        <v>462</v>
      </c>
      <c r="T182" s="123" t="s">
        <v>462</v>
      </c>
      <c r="U182" s="123" t="s">
        <v>462</v>
      </c>
      <c r="V182" s="109" t="e">
        <f t="shared" si="56"/>
        <v>#VALUE!</v>
      </c>
      <c r="W182" s="109" t="e">
        <f t="shared" si="57"/>
        <v>#VALUE!</v>
      </c>
      <c r="X182" s="124" t="s">
        <v>462</v>
      </c>
      <c r="Y182" s="110" t="e">
        <f t="shared" si="59"/>
        <v>#VALUE!</v>
      </c>
      <c r="Z182" s="124"/>
      <c r="AA182" s="105" t="s">
        <v>462</v>
      </c>
      <c r="AB182" s="105" t="s">
        <v>462</v>
      </c>
      <c r="AC182" s="105" t="s">
        <v>462</v>
      </c>
      <c r="AD182" s="105" t="s">
        <v>462</v>
      </c>
      <c r="AE182" s="105" t="s">
        <v>462</v>
      </c>
      <c r="AF182" s="105" t="s">
        <v>462</v>
      </c>
      <c r="AG182" s="105" t="s">
        <v>462</v>
      </c>
      <c r="AH182" s="105" t="s">
        <v>462</v>
      </c>
      <c r="AI182" s="105" t="s">
        <v>462</v>
      </c>
      <c r="AJ182" s="105" t="s">
        <v>462</v>
      </c>
      <c r="AK182" s="105" t="s">
        <v>462</v>
      </c>
    </row>
    <row r="183" spans="1:37" ht="114" customHeight="1" x14ac:dyDescent="0.25">
      <c r="A183" s="99" t="s">
        <v>1334</v>
      </c>
      <c r="B183" s="100">
        <v>44625</v>
      </c>
      <c r="C183" s="98">
        <v>545</v>
      </c>
      <c r="D183" s="99" t="s">
        <v>2690</v>
      </c>
      <c r="E183" s="102" t="s">
        <v>2684</v>
      </c>
      <c r="F183" s="100">
        <v>44645</v>
      </c>
      <c r="G183" s="98" t="s">
        <v>1690</v>
      </c>
      <c r="H183" s="103" t="s">
        <v>74</v>
      </c>
      <c r="I183" s="103" t="s">
        <v>744</v>
      </c>
      <c r="J183" s="104">
        <v>114074400</v>
      </c>
      <c r="K183" s="96">
        <f>J183</f>
        <v>114074400</v>
      </c>
      <c r="L183" s="96">
        <f>K183</f>
        <v>114074400</v>
      </c>
      <c r="M183" s="96">
        <f t="shared" si="55"/>
        <v>10370400</v>
      </c>
      <c r="N183" s="103" t="s">
        <v>1008</v>
      </c>
      <c r="O183" s="103" t="s">
        <v>511</v>
      </c>
      <c r="P183" s="103" t="s">
        <v>499</v>
      </c>
      <c r="Q183" s="106">
        <v>0</v>
      </c>
      <c r="R183" s="98">
        <v>100</v>
      </c>
      <c r="S183" s="98" t="s">
        <v>43</v>
      </c>
      <c r="T183" s="107">
        <v>60</v>
      </c>
      <c r="U183" s="109">
        <f>J183/AA183</f>
        <v>6380</v>
      </c>
      <c r="V183" s="109">
        <f t="shared" si="56"/>
        <v>580</v>
      </c>
      <c r="W183" s="109">
        <f t="shared" si="57"/>
        <v>5800</v>
      </c>
      <c r="X183" s="110">
        <f>U183*T183</f>
        <v>382800</v>
      </c>
      <c r="Y183" s="110">
        <f t="shared" si="59"/>
        <v>348000</v>
      </c>
      <c r="Z183" s="110"/>
      <c r="AA183" s="104">
        <f>AB183+AC183+AD183</f>
        <v>17880</v>
      </c>
      <c r="AB183" s="104">
        <v>17880</v>
      </c>
      <c r="AC183" s="104"/>
      <c r="AD183" s="104"/>
      <c r="AE183" s="104">
        <f>AA183/T183</f>
        <v>298</v>
      </c>
      <c r="AF183" s="104">
        <f>_xlfn.CEILING.MATH(AE183)</f>
        <v>298</v>
      </c>
      <c r="AG183" s="103" t="s">
        <v>1691</v>
      </c>
      <c r="AH183" s="100">
        <v>44712</v>
      </c>
      <c r="AI183" s="100"/>
      <c r="AJ183" s="100"/>
      <c r="AK183" s="103" t="s">
        <v>1169</v>
      </c>
    </row>
    <row r="184" spans="1:37" ht="47.25" x14ac:dyDescent="0.25">
      <c r="A184" s="99" t="s">
        <v>1333</v>
      </c>
      <c r="B184" s="100">
        <v>44625</v>
      </c>
      <c r="C184" s="98" t="s">
        <v>1168</v>
      </c>
      <c r="D184" s="99" t="s">
        <v>462</v>
      </c>
      <c r="E184" s="103" t="s">
        <v>462</v>
      </c>
      <c r="F184" s="100" t="s">
        <v>462</v>
      </c>
      <c r="G184" s="98" t="s">
        <v>462</v>
      </c>
      <c r="H184" s="103" t="s">
        <v>462</v>
      </c>
      <c r="I184" s="103" t="s">
        <v>1092</v>
      </c>
      <c r="J184" s="105" t="s">
        <v>462</v>
      </c>
      <c r="K184" s="105" t="s">
        <v>462</v>
      </c>
      <c r="L184" s="105" t="s">
        <v>462</v>
      </c>
      <c r="M184" s="96" t="e">
        <f t="shared" si="55"/>
        <v>#VALUE!</v>
      </c>
      <c r="N184" s="105" t="s">
        <v>462</v>
      </c>
      <c r="O184" s="105" t="s">
        <v>462</v>
      </c>
      <c r="P184" s="105" t="s">
        <v>462</v>
      </c>
      <c r="Q184" s="105" t="s">
        <v>462</v>
      </c>
      <c r="R184" s="105" t="s">
        <v>462</v>
      </c>
      <c r="S184" s="105" t="s">
        <v>462</v>
      </c>
      <c r="T184" s="123" t="s">
        <v>462</v>
      </c>
      <c r="U184" s="123" t="s">
        <v>462</v>
      </c>
      <c r="V184" s="109" t="e">
        <f t="shared" si="56"/>
        <v>#VALUE!</v>
      </c>
      <c r="W184" s="109" t="e">
        <f t="shared" si="57"/>
        <v>#VALUE!</v>
      </c>
      <c r="X184" s="124" t="s">
        <v>462</v>
      </c>
      <c r="Y184" s="110" t="e">
        <f t="shared" si="59"/>
        <v>#VALUE!</v>
      </c>
      <c r="Z184" s="124"/>
      <c r="AA184" s="105" t="s">
        <v>462</v>
      </c>
      <c r="AB184" s="105" t="s">
        <v>462</v>
      </c>
      <c r="AC184" s="105" t="s">
        <v>462</v>
      </c>
      <c r="AD184" s="105" t="s">
        <v>462</v>
      </c>
      <c r="AE184" s="105" t="s">
        <v>462</v>
      </c>
      <c r="AF184" s="105" t="s">
        <v>462</v>
      </c>
      <c r="AG184" s="105" t="s">
        <v>462</v>
      </c>
      <c r="AH184" s="105" t="s">
        <v>462</v>
      </c>
      <c r="AI184" s="105" t="s">
        <v>462</v>
      </c>
      <c r="AJ184" s="105" t="s">
        <v>462</v>
      </c>
      <c r="AK184" s="105" t="s">
        <v>462</v>
      </c>
    </row>
    <row r="185" spans="1:37" ht="75" x14ac:dyDescent="0.25">
      <c r="A185" s="99" t="s">
        <v>1332</v>
      </c>
      <c r="B185" s="100">
        <v>44625</v>
      </c>
      <c r="C185" s="98" t="s">
        <v>1168</v>
      </c>
      <c r="D185" s="99" t="s">
        <v>2694</v>
      </c>
      <c r="E185" s="102" t="s">
        <v>2686</v>
      </c>
      <c r="F185" s="100">
        <v>44645</v>
      </c>
      <c r="G185" s="98" t="s">
        <v>1698</v>
      </c>
      <c r="H185" s="103" t="s">
        <v>443</v>
      </c>
      <c r="I185" s="103" t="s">
        <v>1131</v>
      </c>
      <c r="J185" s="104">
        <v>7853216.3600000003</v>
      </c>
      <c r="K185" s="96">
        <f t="shared" ref="K185:L188" si="70">J185</f>
        <v>7853216.3600000003</v>
      </c>
      <c r="L185" s="96">
        <f t="shared" si="70"/>
        <v>7853216.3600000003</v>
      </c>
      <c r="M185" s="96">
        <f t="shared" si="55"/>
        <v>713928.76000000013</v>
      </c>
      <c r="N185" s="103" t="s">
        <v>1692</v>
      </c>
      <c r="O185" s="103" t="s">
        <v>1353</v>
      </c>
      <c r="P185" s="103" t="s">
        <v>22</v>
      </c>
      <c r="Q185" s="106">
        <v>100</v>
      </c>
      <c r="R185" s="98">
        <v>0</v>
      </c>
      <c r="S185" s="98" t="s">
        <v>43</v>
      </c>
      <c r="T185" s="107">
        <v>60</v>
      </c>
      <c r="U185" s="109">
        <f>J185/AA185</f>
        <v>26.51</v>
      </c>
      <c r="V185" s="109">
        <f t="shared" si="56"/>
        <v>2.41</v>
      </c>
      <c r="W185" s="109">
        <f t="shared" si="57"/>
        <v>24.1</v>
      </c>
      <c r="X185" s="110">
        <f>U185*T185</f>
        <v>1590.6000000000001</v>
      </c>
      <c r="Y185" s="110">
        <f t="shared" si="59"/>
        <v>1446</v>
      </c>
      <c r="Z185" s="110"/>
      <c r="AA185" s="104">
        <f>AB185+AC185+AD185</f>
        <v>296236</v>
      </c>
      <c r="AB185" s="104">
        <v>150000</v>
      </c>
      <c r="AC185" s="104">
        <v>146236</v>
      </c>
      <c r="AD185" s="104"/>
      <c r="AE185" s="104">
        <f>AA185/T185</f>
        <v>4937.2666666666664</v>
      </c>
      <c r="AF185" s="104">
        <f>_xlfn.CEILING.MATH(AE185)</f>
        <v>4938</v>
      </c>
      <c r="AG185" s="103"/>
      <c r="AH185" s="100">
        <v>44743</v>
      </c>
      <c r="AI185" s="100">
        <v>44805</v>
      </c>
      <c r="AJ185" s="100"/>
      <c r="AK185" s="103" t="s">
        <v>67</v>
      </c>
    </row>
    <row r="186" spans="1:37" ht="75" x14ac:dyDescent="0.25">
      <c r="A186" s="99" t="s">
        <v>1331</v>
      </c>
      <c r="B186" s="100">
        <v>44625</v>
      </c>
      <c r="C186" s="98" t="s">
        <v>1168</v>
      </c>
      <c r="D186" s="99" t="s">
        <v>2695</v>
      </c>
      <c r="E186" s="102" t="s">
        <v>2687</v>
      </c>
      <c r="F186" s="100">
        <v>44645</v>
      </c>
      <c r="G186" s="98" t="s">
        <v>1693</v>
      </c>
      <c r="H186" s="103" t="s">
        <v>443</v>
      </c>
      <c r="I186" s="103" t="s">
        <v>1167</v>
      </c>
      <c r="J186" s="104">
        <v>114127200</v>
      </c>
      <c r="K186" s="96">
        <f t="shared" si="70"/>
        <v>114127200</v>
      </c>
      <c r="L186" s="96">
        <f t="shared" si="70"/>
        <v>114127200</v>
      </c>
      <c r="M186" s="96">
        <f t="shared" si="55"/>
        <v>10375200</v>
      </c>
      <c r="N186" s="103" t="s">
        <v>1699</v>
      </c>
      <c r="O186" s="103" t="s">
        <v>1700</v>
      </c>
      <c r="P186" s="103" t="s">
        <v>22</v>
      </c>
      <c r="Q186" s="106">
        <v>100</v>
      </c>
      <c r="R186" s="98">
        <v>0</v>
      </c>
      <c r="S186" s="98" t="s">
        <v>43</v>
      </c>
      <c r="T186" s="107">
        <v>100</v>
      </c>
      <c r="U186" s="109">
        <f>J186/AA186</f>
        <v>396</v>
      </c>
      <c r="V186" s="109">
        <f t="shared" si="56"/>
        <v>36</v>
      </c>
      <c r="W186" s="109">
        <f t="shared" si="57"/>
        <v>360</v>
      </c>
      <c r="X186" s="110">
        <f>U186*T186</f>
        <v>39600</v>
      </c>
      <c r="Y186" s="110">
        <f t="shared" si="59"/>
        <v>36000</v>
      </c>
      <c r="Z186" s="110"/>
      <c r="AA186" s="104">
        <f>AB186+AC186+AD186</f>
        <v>288200</v>
      </c>
      <c r="AB186" s="104">
        <v>288200</v>
      </c>
      <c r="AC186" s="104"/>
      <c r="AD186" s="104"/>
      <c r="AE186" s="104">
        <f>AA186/T186</f>
        <v>2882</v>
      </c>
      <c r="AF186" s="104">
        <f>_xlfn.CEILING.MATH(AE186)</f>
        <v>2882</v>
      </c>
      <c r="AG186" s="103"/>
      <c r="AH186" s="100">
        <v>44743</v>
      </c>
      <c r="AI186" s="100"/>
      <c r="AJ186" s="100"/>
      <c r="AK186" s="103" t="s">
        <v>67</v>
      </c>
    </row>
    <row r="187" spans="1:37" ht="78.75" x14ac:dyDescent="0.25">
      <c r="A187" s="99" t="s">
        <v>1330</v>
      </c>
      <c r="B187" s="100">
        <v>44625</v>
      </c>
      <c r="C187" s="98" t="s">
        <v>1168</v>
      </c>
      <c r="D187" s="99" t="s">
        <v>2696</v>
      </c>
      <c r="E187" s="102" t="s">
        <v>2688</v>
      </c>
      <c r="F187" s="100">
        <v>44645</v>
      </c>
      <c r="G187" s="98" t="s">
        <v>1696</v>
      </c>
      <c r="H187" s="103" t="s">
        <v>443</v>
      </c>
      <c r="I187" s="103" t="s">
        <v>1130</v>
      </c>
      <c r="J187" s="104">
        <v>76136016.950000003</v>
      </c>
      <c r="K187" s="96">
        <f t="shared" si="70"/>
        <v>76136016.950000003</v>
      </c>
      <c r="L187" s="96">
        <f t="shared" si="70"/>
        <v>76136016.950000003</v>
      </c>
      <c r="M187" s="96">
        <f t="shared" si="55"/>
        <v>6921456.086363636</v>
      </c>
      <c r="N187" s="103" t="s">
        <v>1701</v>
      </c>
      <c r="O187" s="103" t="s">
        <v>511</v>
      </c>
      <c r="P187" s="103" t="s">
        <v>22</v>
      </c>
      <c r="Q187" s="106">
        <v>100</v>
      </c>
      <c r="R187" s="98">
        <v>0</v>
      </c>
      <c r="S187" s="98" t="s">
        <v>34</v>
      </c>
      <c r="T187" s="114" t="s">
        <v>3254</v>
      </c>
      <c r="U187" s="109">
        <f>J187/AA187</f>
        <v>69.650000000000006</v>
      </c>
      <c r="V187" s="109">
        <f t="shared" si="56"/>
        <v>6.331818181818182</v>
      </c>
      <c r="W187" s="109">
        <f t="shared" si="57"/>
        <v>63.318181818181827</v>
      </c>
      <c r="X187" s="117" t="s">
        <v>3236</v>
      </c>
      <c r="Y187" s="110" t="e">
        <f t="shared" si="59"/>
        <v>#VALUE!</v>
      </c>
      <c r="Z187" s="117"/>
      <c r="AA187" s="104">
        <f>AB187+AC187+AD187</f>
        <v>1093123</v>
      </c>
      <c r="AB187" s="104">
        <v>550000</v>
      </c>
      <c r="AC187" s="104">
        <v>543123</v>
      </c>
      <c r="AD187" s="104"/>
      <c r="AE187" s="104">
        <v>10931.23</v>
      </c>
      <c r="AF187" s="104">
        <f>_xlfn.CEILING.MATH(AE187)</f>
        <v>10932</v>
      </c>
      <c r="AG187" s="103"/>
      <c r="AH187" s="100">
        <v>44743</v>
      </c>
      <c r="AI187" s="100">
        <v>44805</v>
      </c>
      <c r="AJ187" s="100"/>
      <c r="AK187" s="103" t="s">
        <v>67</v>
      </c>
    </row>
    <row r="188" spans="1:37" ht="110.25" x14ac:dyDescent="0.25">
      <c r="A188" s="99" t="s">
        <v>1317</v>
      </c>
      <c r="B188" s="100">
        <v>44625</v>
      </c>
      <c r="C188" s="98" t="s">
        <v>1168</v>
      </c>
      <c r="D188" s="99" t="s">
        <v>2697</v>
      </c>
      <c r="E188" s="102" t="s">
        <v>2689</v>
      </c>
      <c r="F188" s="100">
        <v>44645</v>
      </c>
      <c r="G188" s="98" t="s">
        <v>1697</v>
      </c>
      <c r="H188" s="103" t="s">
        <v>443</v>
      </c>
      <c r="I188" s="103" t="s">
        <v>1129</v>
      </c>
      <c r="J188" s="104">
        <v>105892851.12</v>
      </c>
      <c r="K188" s="96">
        <f t="shared" si="70"/>
        <v>105892851.12</v>
      </c>
      <c r="L188" s="96">
        <f t="shared" si="70"/>
        <v>105892851.12</v>
      </c>
      <c r="M188" s="96">
        <f t="shared" si="55"/>
        <v>9626622.82909091</v>
      </c>
      <c r="N188" s="103" t="s">
        <v>1684</v>
      </c>
      <c r="O188" s="103" t="s">
        <v>511</v>
      </c>
      <c r="P188" s="103" t="s">
        <v>22</v>
      </c>
      <c r="Q188" s="106">
        <v>100</v>
      </c>
      <c r="R188" s="98">
        <v>0</v>
      </c>
      <c r="S188" s="98" t="s">
        <v>43</v>
      </c>
      <c r="T188" s="114" t="s">
        <v>3257</v>
      </c>
      <c r="U188" s="109">
        <f>J188/AA188</f>
        <v>83.58</v>
      </c>
      <c r="V188" s="109">
        <f t="shared" si="56"/>
        <v>7.5981818181818177</v>
      </c>
      <c r="W188" s="109">
        <f t="shared" si="57"/>
        <v>75.981818181818184</v>
      </c>
      <c r="X188" s="117" t="s">
        <v>3237</v>
      </c>
      <c r="Y188" s="110" t="e">
        <f t="shared" si="59"/>
        <v>#VALUE!</v>
      </c>
      <c r="Z188" s="117"/>
      <c r="AA188" s="104">
        <f>AB188+AC188+AD188</f>
        <v>1266964</v>
      </c>
      <c r="AB188" s="104">
        <v>700000</v>
      </c>
      <c r="AC188" s="104">
        <v>566964</v>
      </c>
      <c r="AD188" s="104"/>
      <c r="AE188" s="104">
        <v>12669.64</v>
      </c>
      <c r="AF188" s="104">
        <f>_xlfn.CEILING.MATH(AE188)</f>
        <v>12670</v>
      </c>
      <c r="AG188" s="103"/>
      <c r="AH188" s="100">
        <v>44743</v>
      </c>
      <c r="AI188" s="100">
        <v>44805</v>
      </c>
      <c r="AJ188" s="100"/>
      <c r="AK188" s="103" t="s">
        <v>67</v>
      </c>
    </row>
    <row r="189" spans="1:37" ht="31.5" x14ac:dyDescent="0.25">
      <c r="A189" s="99" t="s">
        <v>1329</v>
      </c>
      <c r="B189" s="100">
        <v>44625</v>
      </c>
      <c r="C189" s="98" t="s">
        <v>1168</v>
      </c>
      <c r="D189" s="99" t="s">
        <v>462</v>
      </c>
      <c r="E189" s="103" t="s">
        <v>462</v>
      </c>
      <c r="F189" s="100" t="s">
        <v>462</v>
      </c>
      <c r="G189" s="98" t="s">
        <v>462</v>
      </c>
      <c r="H189" s="103" t="s">
        <v>462</v>
      </c>
      <c r="I189" s="103" t="s">
        <v>1046</v>
      </c>
      <c r="J189" s="105" t="s">
        <v>462</v>
      </c>
      <c r="K189" s="105" t="s">
        <v>462</v>
      </c>
      <c r="L189" s="105" t="s">
        <v>462</v>
      </c>
      <c r="M189" s="96" t="e">
        <f t="shared" si="55"/>
        <v>#VALUE!</v>
      </c>
      <c r="N189" s="105" t="s">
        <v>462</v>
      </c>
      <c r="O189" s="105" t="s">
        <v>462</v>
      </c>
      <c r="P189" s="105" t="s">
        <v>462</v>
      </c>
      <c r="Q189" s="105" t="s">
        <v>462</v>
      </c>
      <c r="R189" s="105" t="s">
        <v>462</v>
      </c>
      <c r="S189" s="105" t="s">
        <v>462</v>
      </c>
      <c r="T189" s="123" t="s">
        <v>462</v>
      </c>
      <c r="U189" s="123" t="s">
        <v>462</v>
      </c>
      <c r="V189" s="109" t="e">
        <f t="shared" si="56"/>
        <v>#VALUE!</v>
      </c>
      <c r="W189" s="109" t="e">
        <f t="shared" si="57"/>
        <v>#VALUE!</v>
      </c>
      <c r="X189" s="124" t="s">
        <v>462</v>
      </c>
      <c r="Y189" s="110" t="e">
        <f t="shared" si="59"/>
        <v>#VALUE!</v>
      </c>
      <c r="Z189" s="124"/>
      <c r="AA189" s="105" t="s">
        <v>462</v>
      </c>
      <c r="AB189" s="105" t="s">
        <v>462</v>
      </c>
      <c r="AC189" s="105" t="s">
        <v>462</v>
      </c>
      <c r="AD189" s="105" t="s">
        <v>462</v>
      </c>
      <c r="AE189" s="105" t="s">
        <v>462</v>
      </c>
      <c r="AF189" s="105" t="s">
        <v>462</v>
      </c>
      <c r="AG189" s="105" t="s">
        <v>462</v>
      </c>
      <c r="AH189" s="105" t="s">
        <v>462</v>
      </c>
      <c r="AI189" s="105" t="s">
        <v>462</v>
      </c>
      <c r="AJ189" s="105" t="s">
        <v>462</v>
      </c>
      <c r="AK189" s="105" t="s">
        <v>462</v>
      </c>
    </row>
    <row r="190" spans="1:37" ht="78.75" x14ac:dyDescent="0.25">
      <c r="A190" s="99" t="s">
        <v>1328</v>
      </c>
      <c r="B190" s="100">
        <v>44625</v>
      </c>
      <c r="C190" s="98">
        <v>545</v>
      </c>
      <c r="D190" s="99" t="s">
        <v>462</v>
      </c>
      <c r="E190" s="103" t="s">
        <v>462</v>
      </c>
      <c r="F190" s="100" t="s">
        <v>462</v>
      </c>
      <c r="G190" s="98" t="s">
        <v>462</v>
      </c>
      <c r="H190" s="103" t="s">
        <v>462</v>
      </c>
      <c r="I190" s="103" t="s">
        <v>1045</v>
      </c>
      <c r="J190" s="105" t="s">
        <v>462</v>
      </c>
      <c r="K190" s="105" t="s">
        <v>462</v>
      </c>
      <c r="L190" s="105" t="s">
        <v>462</v>
      </c>
      <c r="M190" s="96" t="e">
        <f t="shared" si="55"/>
        <v>#VALUE!</v>
      </c>
      <c r="N190" s="105" t="s">
        <v>462</v>
      </c>
      <c r="O190" s="105" t="s">
        <v>462</v>
      </c>
      <c r="P190" s="105" t="s">
        <v>462</v>
      </c>
      <c r="Q190" s="105" t="s">
        <v>462</v>
      </c>
      <c r="R190" s="105" t="s">
        <v>462</v>
      </c>
      <c r="S190" s="105" t="s">
        <v>462</v>
      </c>
      <c r="T190" s="123" t="s">
        <v>462</v>
      </c>
      <c r="U190" s="123" t="s">
        <v>462</v>
      </c>
      <c r="V190" s="109" t="e">
        <f t="shared" si="56"/>
        <v>#VALUE!</v>
      </c>
      <c r="W190" s="109" t="e">
        <f t="shared" si="57"/>
        <v>#VALUE!</v>
      </c>
      <c r="X190" s="124" t="s">
        <v>462</v>
      </c>
      <c r="Y190" s="110" t="e">
        <f t="shared" si="59"/>
        <v>#VALUE!</v>
      </c>
      <c r="Z190" s="124"/>
      <c r="AA190" s="105" t="s">
        <v>462</v>
      </c>
      <c r="AB190" s="105" t="s">
        <v>462</v>
      </c>
      <c r="AC190" s="105" t="s">
        <v>462</v>
      </c>
      <c r="AD190" s="105" t="s">
        <v>462</v>
      </c>
      <c r="AE190" s="105" t="s">
        <v>462</v>
      </c>
      <c r="AF190" s="105" t="s">
        <v>462</v>
      </c>
      <c r="AG190" s="105" t="s">
        <v>462</v>
      </c>
      <c r="AH190" s="105" t="s">
        <v>462</v>
      </c>
      <c r="AI190" s="105" t="s">
        <v>462</v>
      </c>
      <c r="AJ190" s="105" t="s">
        <v>462</v>
      </c>
      <c r="AK190" s="105" t="s">
        <v>462</v>
      </c>
    </row>
    <row r="191" spans="1:37" ht="75" x14ac:dyDescent="0.25">
      <c r="A191" s="99" t="s">
        <v>1327</v>
      </c>
      <c r="B191" s="100">
        <v>44625</v>
      </c>
      <c r="C191" s="98">
        <v>1688</v>
      </c>
      <c r="D191" s="99" t="s">
        <v>2698</v>
      </c>
      <c r="E191" s="102" t="s">
        <v>2691</v>
      </c>
      <c r="F191" s="100">
        <v>44645</v>
      </c>
      <c r="G191" s="98" t="s">
        <v>1694</v>
      </c>
      <c r="H191" s="103" t="s">
        <v>1672</v>
      </c>
      <c r="I191" s="103" t="s">
        <v>1090</v>
      </c>
      <c r="J191" s="104">
        <v>91064307.400000006</v>
      </c>
      <c r="K191" s="96">
        <f t="shared" ref="K191:L196" si="71">J191</f>
        <v>91064307.400000006</v>
      </c>
      <c r="L191" s="96">
        <f t="shared" si="71"/>
        <v>91064307.400000006</v>
      </c>
      <c r="M191" s="96">
        <f t="shared" si="55"/>
        <v>8278573.4000000004</v>
      </c>
      <c r="N191" s="103" t="s">
        <v>1673</v>
      </c>
      <c r="O191" s="103" t="s">
        <v>666</v>
      </c>
      <c r="P191" s="103" t="s">
        <v>22</v>
      </c>
      <c r="Q191" s="106">
        <v>100</v>
      </c>
      <c r="R191" s="98">
        <v>0</v>
      </c>
      <c r="S191" s="98" t="s">
        <v>427</v>
      </c>
      <c r="T191" s="107">
        <v>100</v>
      </c>
      <c r="U191" s="109">
        <f t="shared" ref="U191:U196" si="72">J191/AA191</f>
        <v>15.020000000000001</v>
      </c>
      <c r="V191" s="109">
        <f t="shared" si="56"/>
        <v>1.3654545454545457</v>
      </c>
      <c r="W191" s="109">
        <f t="shared" si="57"/>
        <v>13.654545454545456</v>
      </c>
      <c r="X191" s="110">
        <f t="shared" ref="X191:X196" si="73">U191*T191</f>
        <v>1502.0000000000002</v>
      </c>
      <c r="Y191" s="110">
        <f t="shared" si="59"/>
        <v>1365.4545454545455</v>
      </c>
      <c r="Z191" s="110"/>
      <c r="AA191" s="104">
        <f t="shared" ref="AA191:AA196" si="74">AB191+AC191+AD191</f>
        <v>6062870</v>
      </c>
      <c r="AB191" s="104">
        <v>3031500</v>
      </c>
      <c r="AC191" s="104">
        <v>3031370</v>
      </c>
      <c r="AD191" s="104"/>
      <c r="AE191" s="104">
        <f t="shared" ref="AE191:AE196" si="75">AA191/T191</f>
        <v>60628.7</v>
      </c>
      <c r="AF191" s="104">
        <f t="shared" ref="AF191:AF196" si="76">_xlfn.CEILING.MATH(AE191)</f>
        <v>60629</v>
      </c>
      <c r="AG191" s="103"/>
      <c r="AH191" s="100">
        <v>44727</v>
      </c>
      <c r="AI191" s="100">
        <v>44880</v>
      </c>
      <c r="AJ191" s="100"/>
      <c r="AK191" s="103" t="s">
        <v>67</v>
      </c>
    </row>
    <row r="192" spans="1:37" ht="75" x14ac:dyDescent="0.25">
      <c r="A192" s="99" t="s">
        <v>1326</v>
      </c>
      <c r="B192" s="100">
        <v>44625</v>
      </c>
      <c r="C192" s="98" t="s">
        <v>38</v>
      </c>
      <c r="D192" s="99" t="s">
        <v>2699</v>
      </c>
      <c r="E192" s="102" t="s">
        <v>2692</v>
      </c>
      <c r="F192" s="100">
        <v>44645</v>
      </c>
      <c r="G192" s="98" t="s">
        <v>1695</v>
      </c>
      <c r="H192" s="103" t="s">
        <v>443</v>
      </c>
      <c r="I192" s="103" t="s">
        <v>1132</v>
      </c>
      <c r="J192" s="104">
        <v>47133191.100000001</v>
      </c>
      <c r="K192" s="96">
        <f t="shared" si="71"/>
        <v>47133191.100000001</v>
      </c>
      <c r="L192" s="96">
        <f t="shared" si="71"/>
        <v>47133191.100000001</v>
      </c>
      <c r="M192" s="96">
        <f t="shared" si="55"/>
        <v>4284835.5545454547</v>
      </c>
      <c r="N192" s="103" t="s">
        <v>1682</v>
      </c>
      <c r="O192" s="103" t="s">
        <v>488</v>
      </c>
      <c r="P192" s="103" t="s">
        <v>22</v>
      </c>
      <c r="Q192" s="106">
        <v>100</v>
      </c>
      <c r="R192" s="98">
        <v>0</v>
      </c>
      <c r="S192" s="98" t="s">
        <v>43</v>
      </c>
      <c r="T192" s="107">
        <v>120</v>
      </c>
      <c r="U192" s="109">
        <f t="shared" si="72"/>
        <v>65.850000000000009</v>
      </c>
      <c r="V192" s="109">
        <f t="shared" si="56"/>
        <v>5.9863636363636372</v>
      </c>
      <c r="W192" s="109">
        <f t="shared" si="57"/>
        <v>59.863636363636374</v>
      </c>
      <c r="X192" s="110">
        <f t="shared" si="73"/>
        <v>7902.0000000000009</v>
      </c>
      <c r="Y192" s="110">
        <f t="shared" si="59"/>
        <v>7183.6363636363649</v>
      </c>
      <c r="Z192" s="110"/>
      <c r="AA192" s="104">
        <f t="shared" si="74"/>
        <v>715766</v>
      </c>
      <c r="AB192" s="104">
        <v>715766</v>
      </c>
      <c r="AC192" s="104"/>
      <c r="AD192" s="104"/>
      <c r="AE192" s="104">
        <f t="shared" si="75"/>
        <v>5964.7166666666662</v>
      </c>
      <c r="AF192" s="104">
        <f t="shared" si="76"/>
        <v>5965</v>
      </c>
      <c r="AG192" s="103"/>
      <c r="AH192" s="100">
        <v>44666</v>
      </c>
      <c r="AI192" s="100"/>
      <c r="AJ192" s="100"/>
      <c r="AK192" s="103" t="s">
        <v>67</v>
      </c>
    </row>
    <row r="193" spans="1:37" ht="75" x14ac:dyDescent="0.25">
      <c r="A193" s="99" t="s">
        <v>1316</v>
      </c>
      <c r="B193" s="100">
        <v>44625</v>
      </c>
      <c r="C193" s="98" t="s">
        <v>38</v>
      </c>
      <c r="D193" s="99" t="s">
        <v>2700</v>
      </c>
      <c r="E193" s="102" t="s">
        <v>2693</v>
      </c>
      <c r="F193" s="100">
        <v>44648</v>
      </c>
      <c r="G193" s="98" t="s">
        <v>1756</v>
      </c>
      <c r="H193" s="103" t="s">
        <v>1685</v>
      </c>
      <c r="I193" s="103" t="s">
        <v>1757</v>
      </c>
      <c r="J193" s="104">
        <v>211894.27</v>
      </c>
      <c r="K193" s="96">
        <f t="shared" si="71"/>
        <v>211894.27</v>
      </c>
      <c r="L193" s="96">
        <f t="shared" si="71"/>
        <v>211894.27</v>
      </c>
      <c r="M193" s="96">
        <f t="shared" si="55"/>
        <v>19263.115454545452</v>
      </c>
      <c r="N193" s="103" t="s">
        <v>1686</v>
      </c>
      <c r="O193" s="103" t="s">
        <v>511</v>
      </c>
      <c r="P193" s="103" t="s">
        <v>22</v>
      </c>
      <c r="Q193" s="106">
        <v>100</v>
      </c>
      <c r="R193" s="98">
        <v>0</v>
      </c>
      <c r="S193" s="98" t="s">
        <v>43</v>
      </c>
      <c r="T193" s="107">
        <v>120</v>
      </c>
      <c r="U193" s="109">
        <f t="shared" si="72"/>
        <v>1.3299999999999998</v>
      </c>
      <c r="V193" s="109">
        <f t="shared" si="56"/>
        <v>0.1209090909090909</v>
      </c>
      <c r="W193" s="109">
        <f t="shared" si="57"/>
        <v>1.209090909090909</v>
      </c>
      <c r="X193" s="110">
        <f t="shared" si="73"/>
        <v>159.6</v>
      </c>
      <c r="Y193" s="110">
        <f t="shared" si="59"/>
        <v>145.09090909090907</v>
      </c>
      <c r="Z193" s="110"/>
      <c r="AA193" s="104">
        <f t="shared" si="74"/>
        <v>159319</v>
      </c>
      <c r="AB193" s="104">
        <v>159319</v>
      </c>
      <c r="AC193" s="104"/>
      <c r="AD193" s="104"/>
      <c r="AE193" s="104">
        <f t="shared" si="75"/>
        <v>1327.6583333333333</v>
      </c>
      <c r="AF193" s="104">
        <f t="shared" si="76"/>
        <v>1328</v>
      </c>
      <c r="AG193" s="103"/>
      <c r="AH193" s="100">
        <v>44666</v>
      </c>
      <c r="AI193" s="100"/>
      <c r="AJ193" s="100"/>
      <c r="AK193" s="103" t="s">
        <v>67</v>
      </c>
    </row>
    <row r="194" spans="1:37" ht="162.75" customHeight="1" x14ac:dyDescent="0.25">
      <c r="A194" s="99" t="s">
        <v>1274</v>
      </c>
      <c r="B194" s="100">
        <v>44629</v>
      </c>
      <c r="C194" s="98">
        <v>545</v>
      </c>
      <c r="D194" s="99" t="s">
        <v>2701</v>
      </c>
      <c r="E194" s="102" t="s">
        <v>1898</v>
      </c>
      <c r="F194" s="100">
        <v>44656</v>
      </c>
      <c r="G194" s="98" t="s">
        <v>1899</v>
      </c>
      <c r="H194" s="103" t="s">
        <v>764</v>
      </c>
      <c r="I194" s="103" t="s">
        <v>1078</v>
      </c>
      <c r="J194" s="104">
        <v>477640663.5</v>
      </c>
      <c r="K194" s="96">
        <f t="shared" si="71"/>
        <v>477640663.5</v>
      </c>
      <c r="L194" s="96">
        <f t="shared" si="71"/>
        <v>477640663.5</v>
      </c>
      <c r="M194" s="96">
        <f t="shared" si="55"/>
        <v>43421878.5</v>
      </c>
      <c r="N194" s="103" t="s">
        <v>1126</v>
      </c>
      <c r="O194" s="103" t="s">
        <v>1127</v>
      </c>
      <c r="P194" s="103" t="s">
        <v>36</v>
      </c>
      <c r="Q194" s="106">
        <v>0</v>
      </c>
      <c r="R194" s="98">
        <v>100</v>
      </c>
      <c r="S194" s="98" t="s">
        <v>629</v>
      </c>
      <c r="T194" s="107">
        <v>2</v>
      </c>
      <c r="U194" s="109">
        <f t="shared" si="72"/>
        <v>333082.75</v>
      </c>
      <c r="V194" s="109">
        <f t="shared" si="56"/>
        <v>30280.25</v>
      </c>
      <c r="W194" s="109">
        <f t="shared" si="57"/>
        <v>302802.5</v>
      </c>
      <c r="X194" s="110">
        <f t="shared" si="73"/>
        <v>666165.5</v>
      </c>
      <c r="Y194" s="110">
        <f t="shared" si="59"/>
        <v>605605</v>
      </c>
      <c r="Z194" s="110"/>
      <c r="AA194" s="104">
        <f t="shared" si="74"/>
        <v>1434</v>
      </c>
      <c r="AB194" s="104">
        <v>1434</v>
      </c>
      <c r="AC194" s="104"/>
      <c r="AD194" s="104"/>
      <c r="AE194" s="104">
        <f t="shared" si="75"/>
        <v>717</v>
      </c>
      <c r="AF194" s="104">
        <f t="shared" si="76"/>
        <v>717</v>
      </c>
      <c r="AG194" s="103" t="s">
        <v>1902</v>
      </c>
      <c r="AH194" s="100">
        <v>44682</v>
      </c>
      <c r="AI194" s="100"/>
      <c r="AJ194" s="100"/>
      <c r="AK194" s="103" t="s">
        <v>1169</v>
      </c>
    </row>
    <row r="195" spans="1:37" ht="75" x14ac:dyDescent="0.25">
      <c r="A195" s="99" t="s">
        <v>1325</v>
      </c>
      <c r="B195" s="100">
        <v>44629</v>
      </c>
      <c r="C195" s="98">
        <v>545</v>
      </c>
      <c r="D195" s="99" t="s">
        <v>2702</v>
      </c>
      <c r="E195" s="102" t="s">
        <v>1901</v>
      </c>
      <c r="F195" s="100">
        <v>44656</v>
      </c>
      <c r="G195" s="98" t="s">
        <v>1900</v>
      </c>
      <c r="H195" s="103" t="s">
        <v>764</v>
      </c>
      <c r="I195" s="103" t="s">
        <v>1107</v>
      </c>
      <c r="J195" s="104">
        <v>350403053</v>
      </c>
      <c r="K195" s="96">
        <f t="shared" si="71"/>
        <v>350403053</v>
      </c>
      <c r="L195" s="96">
        <f t="shared" si="71"/>
        <v>350403053</v>
      </c>
      <c r="M195" s="96">
        <f t="shared" ref="M195:M258" si="77">(K195*10)/110</f>
        <v>31854823</v>
      </c>
      <c r="N195" s="103" t="s">
        <v>1126</v>
      </c>
      <c r="O195" s="103" t="s">
        <v>1127</v>
      </c>
      <c r="P195" s="103" t="s">
        <v>36</v>
      </c>
      <c r="Q195" s="106">
        <v>0</v>
      </c>
      <c r="R195" s="98">
        <v>100</v>
      </c>
      <c r="S195" s="98" t="s">
        <v>629</v>
      </c>
      <c r="T195" s="107">
        <v>2</v>
      </c>
      <c r="U195" s="109">
        <f t="shared" si="72"/>
        <v>333082.75</v>
      </c>
      <c r="V195" s="109">
        <f t="shared" ref="V195:V258" si="78">(U195*10)/110</f>
        <v>30280.25</v>
      </c>
      <c r="W195" s="109">
        <f t="shared" ref="W195:W258" si="79">U195-V195</f>
        <v>302802.5</v>
      </c>
      <c r="X195" s="110">
        <f t="shared" si="73"/>
        <v>666165.5</v>
      </c>
      <c r="Y195" s="110">
        <f t="shared" ref="Y195:Y258" si="80">W195*T195</f>
        <v>605605</v>
      </c>
      <c r="Z195" s="110"/>
      <c r="AA195" s="104">
        <f t="shared" si="74"/>
        <v>1052</v>
      </c>
      <c r="AB195" s="104">
        <v>1052</v>
      </c>
      <c r="AC195" s="104"/>
      <c r="AD195" s="104"/>
      <c r="AE195" s="104">
        <f t="shared" si="75"/>
        <v>526</v>
      </c>
      <c r="AF195" s="104">
        <f t="shared" si="76"/>
        <v>526</v>
      </c>
      <c r="AG195" s="103" t="s">
        <v>1683</v>
      </c>
      <c r="AH195" s="100">
        <v>44727</v>
      </c>
      <c r="AI195" s="100"/>
      <c r="AJ195" s="100"/>
      <c r="AK195" s="103" t="s">
        <v>1169</v>
      </c>
    </row>
    <row r="196" spans="1:37" ht="75" x14ac:dyDescent="0.25">
      <c r="A196" s="99" t="s">
        <v>1324</v>
      </c>
      <c r="B196" s="100">
        <v>44629</v>
      </c>
      <c r="C196" s="98" t="s">
        <v>1168</v>
      </c>
      <c r="D196" s="99" t="s">
        <v>2703</v>
      </c>
      <c r="E196" s="102" t="s">
        <v>1830</v>
      </c>
      <c r="F196" s="100">
        <v>44652</v>
      </c>
      <c r="G196" s="98" t="s">
        <v>1831</v>
      </c>
      <c r="H196" s="103" t="s">
        <v>1011</v>
      </c>
      <c r="I196" s="103" t="s">
        <v>1164</v>
      </c>
      <c r="J196" s="104">
        <v>12258811.35</v>
      </c>
      <c r="K196" s="96">
        <f t="shared" si="71"/>
        <v>12258811.35</v>
      </c>
      <c r="L196" s="96">
        <f t="shared" si="71"/>
        <v>12258811.35</v>
      </c>
      <c r="M196" s="96">
        <f t="shared" si="77"/>
        <v>1114437.3954545455</v>
      </c>
      <c r="N196" s="103" t="s">
        <v>1837</v>
      </c>
      <c r="O196" s="103" t="s">
        <v>1838</v>
      </c>
      <c r="P196" s="103" t="s">
        <v>1839</v>
      </c>
      <c r="Q196" s="106">
        <v>0</v>
      </c>
      <c r="R196" s="98">
        <v>100</v>
      </c>
      <c r="S196" s="98" t="s">
        <v>629</v>
      </c>
      <c r="T196" s="107">
        <v>66</v>
      </c>
      <c r="U196" s="109">
        <f t="shared" si="72"/>
        <v>134.13</v>
      </c>
      <c r="V196" s="109">
        <f t="shared" si="78"/>
        <v>12.193636363636363</v>
      </c>
      <c r="W196" s="109">
        <f t="shared" si="79"/>
        <v>121.93636363636364</v>
      </c>
      <c r="X196" s="110">
        <f t="shared" si="73"/>
        <v>8852.58</v>
      </c>
      <c r="Y196" s="110">
        <f t="shared" si="80"/>
        <v>8047.8</v>
      </c>
      <c r="Z196" s="110"/>
      <c r="AA196" s="104">
        <f t="shared" si="74"/>
        <v>91395</v>
      </c>
      <c r="AB196" s="104">
        <v>26400</v>
      </c>
      <c r="AC196" s="104">
        <v>64995</v>
      </c>
      <c r="AD196" s="104"/>
      <c r="AE196" s="104">
        <f t="shared" si="75"/>
        <v>1384.7727272727273</v>
      </c>
      <c r="AF196" s="104">
        <f t="shared" si="76"/>
        <v>1385</v>
      </c>
      <c r="AG196" s="103"/>
      <c r="AH196" s="100">
        <v>44743</v>
      </c>
      <c r="AI196" s="100">
        <v>44835</v>
      </c>
      <c r="AJ196" s="100"/>
      <c r="AK196" s="103" t="s">
        <v>3471</v>
      </c>
    </row>
    <row r="197" spans="1:37" ht="126" x14ac:dyDescent="0.25">
      <c r="A197" s="99" t="s">
        <v>1323</v>
      </c>
      <c r="B197" s="100">
        <v>44629</v>
      </c>
      <c r="C197" s="98" t="s">
        <v>1168</v>
      </c>
      <c r="D197" s="99" t="s">
        <v>462</v>
      </c>
      <c r="E197" s="103" t="s">
        <v>462</v>
      </c>
      <c r="F197" s="100" t="s">
        <v>462</v>
      </c>
      <c r="G197" s="98" t="s">
        <v>462</v>
      </c>
      <c r="H197" s="103" t="s">
        <v>462</v>
      </c>
      <c r="I197" s="103" t="s">
        <v>1162</v>
      </c>
      <c r="J197" s="105" t="s">
        <v>462</v>
      </c>
      <c r="K197" s="105" t="s">
        <v>462</v>
      </c>
      <c r="L197" s="105" t="s">
        <v>462</v>
      </c>
      <c r="M197" s="96" t="e">
        <f t="shared" si="77"/>
        <v>#VALUE!</v>
      </c>
      <c r="N197" s="105" t="s">
        <v>462</v>
      </c>
      <c r="O197" s="105" t="s">
        <v>462</v>
      </c>
      <c r="P197" s="105" t="s">
        <v>462</v>
      </c>
      <c r="Q197" s="105" t="s">
        <v>462</v>
      </c>
      <c r="R197" s="105" t="s">
        <v>462</v>
      </c>
      <c r="S197" s="105" t="s">
        <v>462</v>
      </c>
      <c r="T197" s="123" t="s">
        <v>462</v>
      </c>
      <c r="U197" s="123" t="s">
        <v>462</v>
      </c>
      <c r="V197" s="109" t="e">
        <f t="shared" si="78"/>
        <v>#VALUE!</v>
      </c>
      <c r="W197" s="109" t="e">
        <f t="shared" si="79"/>
        <v>#VALUE!</v>
      </c>
      <c r="X197" s="124" t="s">
        <v>462</v>
      </c>
      <c r="Y197" s="110" t="e">
        <f t="shared" si="80"/>
        <v>#VALUE!</v>
      </c>
      <c r="Z197" s="124"/>
      <c r="AA197" s="105" t="s">
        <v>462</v>
      </c>
      <c r="AB197" s="105" t="s">
        <v>462</v>
      </c>
      <c r="AC197" s="105" t="s">
        <v>462</v>
      </c>
      <c r="AD197" s="105" t="s">
        <v>462</v>
      </c>
      <c r="AE197" s="105" t="s">
        <v>462</v>
      </c>
      <c r="AF197" s="105" t="s">
        <v>462</v>
      </c>
      <c r="AG197" s="105" t="s">
        <v>462</v>
      </c>
      <c r="AH197" s="105" t="s">
        <v>462</v>
      </c>
      <c r="AI197" s="105" t="s">
        <v>462</v>
      </c>
      <c r="AJ197" s="105" t="s">
        <v>462</v>
      </c>
      <c r="AK197" s="105" t="s">
        <v>462</v>
      </c>
    </row>
    <row r="198" spans="1:37" ht="75" x14ac:dyDescent="0.25">
      <c r="A198" s="99" t="s">
        <v>1322</v>
      </c>
      <c r="B198" s="100">
        <v>44629</v>
      </c>
      <c r="C198" s="98" t="s">
        <v>38</v>
      </c>
      <c r="D198" s="99" t="s">
        <v>2852</v>
      </c>
      <c r="E198" s="102" t="s">
        <v>1827</v>
      </c>
      <c r="F198" s="100">
        <v>44650</v>
      </c>
      <c r="G198" s="99" t="s">
        <v>1828</v>
      </c>
      <c r="H198" s="103" t="s">
        <v>77</v>
      </c>
      <c r="I198" s="103" t="s">
        <v>1133</v>
      </c>
      <c r="J198" s="104">
        <v>15237750</v>
      </c>
      <c r="K198" s="96">
        <f t="shared" ref="K198:L203" si="81">J198</f>
        <v>15237750</v>
      </c>
      <c r="L198" s="96">
        <f t="shared" si="81"/>
        <v>15237750</v>
      </c>
      <c r="M198" s="96">
        <f t="shared" si="77"/>
        <v>1385250</v>
      </c>
      <c r="N198" s="103" t="s">
        <v>1829</v>
      </c>
      <c r="O198" s="103" t="s">
        <v>488</v>
      </c>
      <c r="P198" s="103" t="s">
        <v>1665</v>
      </c>
      <c r="Q198" s="106">
        <v>0</v>
      </c>
      <c r="R198" s="98">
        <v>100</v>
      </c>
      <c r="S198" s="98" t="s">
        <v>43</v>
      </c>
      <c r="T198" s="107">
        <v>30</v>
      </c>
      <c r="U198" s="109">
        <f t="shared" ref="U198:U203" si="82">J198/AA198</f>
        <v>275</v>
      </c>
      <c r="V198" s="109">
        <f t="shared" si="78"/>
        <v>25</v>
      </c>
      <c r="W198" s="109">
        <f t="shared" si="79"/>
        <v>250</v>
      </c>
      <c r="X198" s="110">
        <f t="shared" ref="X198:X203" si="83">U198*T198</f>
        <v>8250</v>
      </c>
      <c r="Y198" s="110">
        <f t="shared" si="80"/>
        <v>7500</v>
      </c>
      <c r="Z198" s="110"/>
      <c r="AA198" s="104">
        <f t="shared" ref="AA198:AA203" si="84">AB198+AC198+AD198</f>
        <v>55410</v>
      </c>
      <c r="AB198" s="104">
        <v>55410</v>
      </c>
      <c r="AC198" s="104"/>
      <c r="AD198" s="104"/>
      <c r="AE198" s="104">
        <f t="shared" ref="AE198:AE203" si="85">AA198/T198</f>
        <v>1847</v>
      </c>
      <c r="AF198" s="104">
        <f t="shared" ref="AF198:AF203" si="86">_xlfn.CEILING.MATH(AE198)</f>
        <v>1847</v>
      </c>
      <c r="AG198" s="103"/>
      <c r="AH198" s="100">
        <v>44727</v>
      </c>
      <c r="AI198" s="100"/>
      <c r="AJ198" s="100"/>
      <c r="AK198" s="103" t="s">
        <v>1169</v>
      </c>
    </row>
    <row r="199" spans="1:37" ht="189" x14ac:dyDescent="0.25">
      <c r="A199" s="99" t="s">
        <v>1321</v>
      </c>
      <c r="B199" s="100">
        <v>44629</v>
      </c>
      <c r="C199" s="98" t="s">
        <v>1168</v>
      </c>
      <c r="D199" s="99" t="s">
        <v>2853</v>
      </c>
      <c r="E199" s="102" t="s">
        <v>1840</v>
      </c>
      <c r="F199" s="100">
        <v>44652</v>
      </c>
      <c r="G199" s="99" t="s">
        <v>1841</v>
      </c>
      <c r="H199" s="103" t="s">
        <v>1201</v>
      </c>
      <c r="I199" s="103" t="s">
        <v>1128</v>
      </c>
      <c r="J199" s="104">
        <v>53021375.68</v>
      </c>
      <c r="K199" s="96">
        <f t="shared" si="81"/>
        <v>53021375.68</v>
      </c>
      <c r="L199" s="96">
        <f t="shared" si="81"/>
        <v>53021375.68</v>
      </c>
      <c r="M199" s="96">
        <f t="shared" si="77"/>
        <v>4820125.0618181815</v>
      </c>
      <c r="N199" s="103" t="s">
        <v>1844</v>
      </c>
      <c r="O199" s="103" t="s">
        <v>1843</v>
      </c>
      <c r="P199" s="103" t="s">
        <v>22</v>
      </c>
      <c r="Q199" s="106">
        <v>100</v>
      </c>
      <c r="R199" s="98">
        <v>0</v>
      </c>
      <c r="S199" s="98" t="s">
        <v>43</v>
      </c>
      <c r="T199" s="107">
        <v>10</v>
      </c>
      <c r="U199" s="109">
        <f t="shared" si="82"/>
        <v>298.49</v>
      </c>
      <c r="V199" s="109">
        <f t="shared" si="78"/>
        <v>27.135454545454547</v>
      </c>
      <c r="W199" s="109">
        <f t="shared" si="79"/>
        <v>271.35454545454547</v>
      </c>
      <c r="X199" s="110">
        <f t="shared" si="83"/>
        <v>2984.9</v>
      </c>
      <c r="Y199" s="110">
        <f t="shared" si="80"/>
        <v>2713.545454545455</v>
      </c>
      <c r="Z199" s="110"/>
      <c r="AA199" s="104">
        <f t="shared" si="84"/>
        <v>177632</v>
      </c>
      <c r="AB199" s="104">
        <v>89000</v>
      </c>
      <c r="AC199" s="104">
        <v>88632</v>
      </c>
      <c r="AD199" s="104"/>
      <c r="AE199" s="104">
        <f t="shared" si="85"/>
        <v>17763.2</v>
      </c>
      <c r="AF199" s="104">
        <f t="shared" si="86"/>
        <v>17764</v>
      </c>
      <c r="AG199" s="103"/>
      <c r="AH199" s="100">
        <v>44743</v>
      </c>
      <c r="AI199" s="100">
        <v>44805</v>
      </c>
      <c r="AJ199" s="100"/>
      <c r="AK199" s="103" t="s">
        <v>67</v>
      </c>
    </row>
    <row r="200" spans="1:37" ht="157.5" x14ac:dyDescent="0.25">
      <c r="A200" s="99" t="s">
        <v>1273</v>
      </c>
      <c r="B200" s="100">
        <v>44629</v>
      </c>
      <c r="C200" s="98">
        <v>545</v>
      </c>
      <c r="D200" s="99" t="s">
        <v>2854</v>
      </c>
      <c r="E200" s="102" t="s">
        <v>1874</v>
      </c>
      <c r="F200" s="100">
        <v>44655</v>
      </c>
      <c r="G200" s="101" t="s">
        <v>1877</v>
      </c>
      <c r="H200" s="103" t="s">
        <v>764</v>
      </c>
      <c r="I200" s="103" t="s">
        <v>1079</v>
      </c>
      <c r="J200" s="104">
        <v>297775978.5</v>
      </c>
      <c r="K200" s="96">
        <f t="shared" si="81"/>
        <v>297775978.5</v>
      </c>
      <c r="L200" s="96">
        <f t="shared" si="81"/>
        <v>297775978.5</v>
      </c>
      <c r="M200" s="96">
        <f t="shared" si="77"/>
        <v>27070543.5</v>
      </c>
      <c r="N200" s="103" t="s">
        <v>1126</v>
      </c>
      <c r="O200" s="103" t="s">
        <v>1127</v>
      </c>
      <c r="P200" s="103" t="s">
        <v>36</v>
      </c>
      <c r="Q200" s="106">
        <v>0</v>
      </c>
      <c r="R200" s="98">
        <v>100</v>
      </c>
      <c r="S200" s="98" t="s">
        <v>629</v>
      </c>
      <c r="T200" s="107">
        <v>2</v>
      </c>
      <c r="U200" s="109">
        <f t="shared" si="82"/>
        <v>333082.75</v>
      </c>
      <c r="V200" s="109">
        <f t="shared" si="78"/>
        <v>30280.25</v>
      </c>
      <c r="W200" s="109">
        <f t="shared" si="79"/>
        <v>302802.5</v>
      </c>
      <c r="X200" s="110">
        <f t="shared" si="83"/>
        <v>666165.5</v>
      </c>
      <c r="Y200" s="110">
        <f t="shared" si="80"/>
        <v>605605</v>
      </c>
      <c r="Z200" s="110"/>
      <c r="AA200" s="104">
        <f t="shared" si="84"/>
        <v>894</v>
      </c>
      <c r="AB200" s="104">
        <v>894</v>
      </c>
      <c r="AC200" s="104"/>
      <c r="AD200" s="104"/>
      <c r="AE200" s="104">
        <f t="shared" si="85"/>
        <v>447</v>
      </c>
      <c r="AF200" s="104">
        <f t="shared" si="86"/>
        <v>447</v>
      </c>
      <c r="AG200" s="103" t="s">
        <v>1875</v>
      </c>
      <c r="AH200" s="100">
        <v>44701</v>
      </c>
      <c r="AI200" s="100"/>
      <c r="AJ200" s="100"/>
      <c r="AK200" s="103" t="s">
        <v>1169</v>
      </c>
    </row>
    <row r="201" spans="1:37" ht="78.75" x14ac:dyDescent="0.25">
      <c r="A201" s="99" t="s">
        <v>1320</v>
      </c>
      <c r="B201" s="100">
        <v>44629</v>
      </c>
      <c r="C201" s="98" t="s">
        <v>1168</v>
      </c>
      <c r="D201" s="99" t="s">
        <v>2855</v>
      </c>
      <c r="E201" s="102" t="s">
        <v>1876</v>
      </c>
      <c r="F201" s="100">
        <v>44655</v>
      </c>
      <c r="G201" s="98" t="s">
        <v>1879</v>
      </c>
      <c r="H201" s="103" t="s">
        <v>1850</v>
      </c>
      <c r="I201" s="103" t="s">
        <v>1175</v>
      </c>
      <c r="J201" s="104">
        <v>8533000.3200000003</v>
      </c>
      <c r="K201" s="96">
        <f t="shared" si="81"/>
        <v>8533000.3200000003</v>
      </c>
      <c r="L201" s="96">
        <f t="shared" si="81"/>
        <v>8533000.3200000003</v>
      </c>
      <c r="M201" s="96">
        <f t="shared" si="77"/>
        <v>775727.30181818188</v>
      </c>
      <c r="N201" s="103" t="s">
        <v>1880</v>
      </c>
      <c r="O201" s="103" t="s">
        <v>1881</v>
      </c>
      <c r="P201" s="103" t="s">
        <v>22</v>
      </c>
      <c r="Q201" s="106">
        <v>100</v>
      </c>
      <c r="R201" s="98">
        <v>0</v>
      </c>
      <c r="S201" s="98" t="s">
        <v>629</v>
      </c>
      <c r="T201" s="107">
        <v>12</v>
      </c>
      <c r="U201" s="109">
        <f t="shared" si="82"/>
        <v>93.86</v>
      </c>
      <c r="V201" s="109">
        <f t="shared" si="78"/>
        <v>8.5327272727272732</v>
      </c>
      <c r="W201" s="109">
        <f t="shared" si="79"/>
        <v>85.327272727272728</v>
      </c>
      <c r="X201" s="110">
        <f t="shared" si="83"/>
        <v>1126.32</v>
      </c>
      <c r="Y201" s="110">
        <f t="shared" si="80"/>
        <v>1023.9272727272728</v>
      </c>
      <c r="Z201" s="110"/>
      <c r="AA201" s="104">
        <f t="shared" si="84"/>
        <v>90912</v>
      </c>
      <c r="AB201" s="104">
        <v>90912</v>
      </c>
      <c r="AC201" s="104"/>
      <c r="AD201" s="104"/>
      <c r="AE201" s="104">
        <f t="shared" si="85"/>
        <v>7576</v>
      </c>
      <c r="AF201" s="104">
        <f t="shared" si="86"/>
        <v>7576</v>
      </c>
      <c r="AG201" s="103"/>
      <c r="AH201" s="100">
        <v>44743</v>
      </c>
      <c r="AI201" s="100"/>
      <c r="AJ201" s="100"/>
      <c r="AK201" s="103" t="s">
        <v>1169</v>
      </c>
    </row>
    <row r="202" spans="1:37" ht="126" x14ac:dyDescent="0.25">
      <c r="A202" s="99" t="s">
        <v>1319</v>
      </c>
      <c r="B202" s="100">
        <v>44629</v>
      </c>
      <c r="C202" s="98" t="s">
        <v>1168</v>
      </c>
      <c r="D202" s="99" t="s">
        <v>2856</v>
      </c>
      <c r="E202" s="102" t="s">
        <v>1845</v>
      </c>
      <c r="F202" s="100">
        <v>44652</v>
      </c>
      <c r="G202" s="98" t="s">
        <v>1842</v>
      </c>
      <c r="H202" s="103" t="s">
        <v>1201</v>
      </c>
      <c r="I202" s="103" t="s">
        <v>1161</v>
      </c>
      <c r="J202" s="104">
        <v>58225539.009999998</v>
      </c>
      <c r="K202" s="96">
        <f t="shared" si="81"/>
        <v>58225539.009999998</v>
      </c>
      <c r="L202" s="96">
        <f t="shared" si="81"/>
        <v>58225539.009999998</v>
      </c>
      <c r="M202" s="96">
        <f t="shared" si="77"/>
        <v>5293230.8190909093</v>
      </c>
      <c r="N202" s="103" t="s">
        <v>1847</v>
      </c>
      <c r="O202" s="103" t="s">
        <v>1848</v>
      </c>
      <c r="P202" s="103" t="s">
        <v>22</v>
      </c>
      <c r="Q202" s="106">
        <v>100</v>
      </c>
      <c r="R202" s="98">
        <v>0</v>
      </c>
      <c r="S202" s="98" t="s">
        <v>43</v>
      </c>
      <c r="T202" s="107">
        <v>10</v>
      </c>
      <c r="U202" s="109">
        <f t="shared" si="82"/>
        <v>397.99</v>
      </c>
      <c r="V202" s="109">
        <f t="shared" si="78"/>
        <v>36.18090909090909</v>
      </c>
      <c r="W202" s="109">
        <f t="shared" si="79"/>
        <v>361.80909090909091</v>
      </c>
      <c r="X202" s="110">
        <f t="shared" si="83"/>
        <v>3979.9</v>
      </c>
      <c r="Y202" s="110">
        <f t="shared" si="80"/>
        <v>3618.090909090909</v>
      </c>
      <c r="Z202" s="110"/>
      <c r="AA202" s="104">
        <f t="shared" si="84"/>
        <v>146299</v>
      </c>
      <c r="AB202" s="104">
        <v>75000</v>
      </c>
      <c r="AC202" s="104">
        <v>71299</v>
      </c>
      <c r="AD202" s="104"/>
      <c r="AE202" s="104">
        <f t="shared" si="85"/>
        <v>14629.9</v>
      </c>
      <c r="AF202" s="104">
        <f t="shared" si="86"/>
        <v>14630</v>
      </c>
      <c r="AG202" s="103"/>
      <c r="AH202" s="100">
        <v>44743</v>
      </c>
      <c r="AI202" s="100">
        <v>44805</v>
      </c>
      <c r="AJ202" s="100"/>
      <c r="AK202" s="103" t="s">
        <v>3616</v>
      </c>
    </row>
    <row r="203" spans="1:37" ht="141.75" x14ac:dyDescent="0.25">
      <c r="A203" s="99" t="s">
        <v>1272</v>
      </c>
      <c r="B203" s="100">
        <v>44629</v>
      </c>
      <c r="C203" s="98">
        <v>545</v>
      </c>
      <c r="D203" s="99" t="s">
        <v>2857</v>
      </c>
      <c r="E203" s="102" t="s">
        <v>1882</v>
      </c>
      <c r="F203" s="100">
        <v>44655</v>
      </c>
      <c r="G203" s="98" t="s">
        <v>1878</v>
      </c>
      <c r="H203" s="103" t="s">
        <v>764</v>
      </c>
      <c r="I203" s="103" t="s">
        <v>1078</v>
      </c>
      <c r="J203" s="104">
        <v>298442144</v>
      </c>
      <c r="K203" s="96">
        <f t="shared" si="81"/>
        <v>298442144</v>
      </c>
      <c r="L203" s="96">
        <f t="shared" si="81"/>
        <v>298442144</v>
      </c>
      <c r="M203" s="96">
        <f t="shared" si="77"/>
        <v>27131104</v>
      </c>
      <c r="N203" s="103" t="s">
        <v>1126</v>
      </c>
      <c r="O203" s="103" t="s">
        <v>1127</v>
      </c>
      <c r="P203" s="103" t="s">
        <v>36</v>
      </c>
      <c r="Q203" s="106">
        <v>0</v>
      </c>
      <c r="R203" s="98">
        <v>100</v>
      </c>
      <c r="S203" s="98" t="s">
        <v>629</v>
      </c>
      <c r="T203" s="107">
        <v>2</v>
      </c>
      <c r="U203" s="109">
        <f t="shared" si="82"/>
        <v>333082.75</v>
      </c>
      <c r="V203" s="109">
        <f t="shared" si="78"/>
        <v>30280.25</v>
      </c>
      <c r="W203" s="109">
        <f t="shared" si="79"/>
        <v>302802.5</v>
      </c>
      <c r="X203" s="110">
        <f t="shared" si="83"/>
        <v>666165.5</v>
      </c>
      <c r="Y203" s="110">
        <f t="shared" si="80"/>
        <v>605605</v>
      </c>
      <c r="Z203" s="110"/>
      <c r="AA203" s="104">
        <f t="shared" si="84"/>
        <v>896</v>
      </c>
      <c r="AB203" s="104">
        <v>896</v>
      </c>
      <c r="AC203" s="104"/>
      <c r="AD203" s="104"/>
      <c r="AE203" s="104">
        <f t="shared" si="85"/>
        <v>448</v>
      </c>
      <c r="AF203" s="104">
        <f t="shared" si="86"/>
        <v>448</v>
      </c>
      <c r="AG203" s="103" t="s">
        <v>1884</v>
      </c>
      <c r="AH203" s="100">
        <v>44701</v>
      </c>
      <c r="AI203" s="100"/>
      <c r="AJ203" s="100"/>
      <c r="AK203" s="103" t="s">
        <v>1169</v>
      </c>
    </row>
    <row r="204" spans="1:37" ht="94.5" x14ac:dyDescent="0.25">
      <c r="A204" s="99" t="s">
        <v>1318</v>
      </c>
      <c r="B204" s="100">
        <v>44629</v>
      </c>
      <c r="C204" s="98" t="s">
        <v>1168</v>
      </c>
      <c r="D204" s="99" t="s">
        <v>462</v>
      </c>
      <c r="E204" s="103" t="s">
        <v>462</v>
      </c>
      <c r="F204" s="100" t="s">
        <v>462</v>
      </c>
      <c r="G204" s="98" t="s">
        <v>462</v>
      </c>
      <c r="H204" s="103" t="s">
        <v>462</v>
      </c>
      <c r="I204" s="103" t="s">
        <v>1091</v>
      </c>
      <c r="J204" s="105" t="s">
        <v>462</v>
      </c>
      <c r="K204" s="105" t="s">
        <v>462</v>
      </c>
      <c r="L204" s="105" t="s">
        <v>462</v>
      </c>
      <c r="M204" s="96" t="e">
        <f t="shared" si="77"/>
        <v>#VALUE!</v>
      </c>
      <c r="N204" s="105" t="s">
        <v>462</v>
      </c>
      <c r="O204" s="105" t="s">
        <v>462</v>
      </c>
      <c r="P204" s="105" t="s">
        <v>462</v>
      </c>
      <c r="Q204" s="105" t="s">
        <v>462</v>
      </c>
      <c r="R204" s="105" t="s">
        <v>462</v>
      </c>
      <c r="S204" s="105" t="s">
        <v>462</v>
      </c>
      <c r="T204" s="123" t="s">
        <v>462</v>
      </c>
      <c r="U204" s="123" t="s">
        <v>462</v>
      </c>
      <c r="V204" s="109" t="e">
        <f t="shared" si="78"/>
        <v>#VALUE!</v>
      </c>
      <c r="W204" s="109" t="e">
        <f t="shared" si="79"/>
        <v>#VALUE!</v>
      </c>
      <c r="X204" s="124" t="s">
        <v>462</v>
      </c>
      <c r="Y204" s="110" t="e">
        <f t="shared" si="80"/>
        <v>#VALUE!</v>
      </c>
      <c r="Z204" s="124"/>
      <c r="AA204" s="105" t="s">
        <v>462</v>
      </c>
      <c r="AB204" s="105" t="s">
        <v>462</v>
      </c>
      <c r="AC204" s="105" t="s">
        <v>462</v>
      </c>
      <c r="AD204" s="105" t="s">
        <v>462</v>
      </c>
      <c r="AE204" s="105" t="s">
        <v>462</v>
      </c>
      <c r="AF204" s="105" t="s">
        <v>462</v>
      </c>
      <c r="AG204" s="105" t="s">
        <v>462</v>
      </c>
      <c r="AH204" s="105" t="s">
        <v>462</v>
      </c>
      <c r="AI204" s="105" t="s">
        <v>462</v>
      </c>
      <c r="AJ204" s="105" t="s">
        <v>462</v>
      </c>
      <c r="AK204" s="105" t="s">
        <v>462</v>
      </c>
    </row>
    <row r="205" spans="1:37" ht="110.25" x14ac:dyDescent="0.25">
      <c r="A205" s="99" t="s">
        <v>1271</v>
      </c>
      <c r="B205" s="100">
        <v>44629</v>
      </c>
      <c r="C205" s="98">
        <v>545</v>
      </c>
      <c r="D205" s="99" t="s">
        <v>2858</v>
      </c>
      <c r="E205" s="102" t="s">
        <v>1808</v>
      </c>
      <c r="F205" s="100">
        <v>44649</v>
      </c>
      <c r="G205" s="99" t="s">
        <v>1809</v>
      </c>
      <c r="H205" s="103" t="s">
        <v>764</v>
      </c>
      <c r="I205" s="103" t="s">
        <v>1078</v>
      </c>
      <c r="J205" s="104">
        <v>293778985.5</v>
      </c>
      <c r="K205" s="96">
        <f t="shared" ref="K205:L207" si="87">J205</f>
        <v>293778985.5</v>
      </c>
      <c r="L205" s="96">
        <f t="shared" si="87"/>
        <v>293778985.5</v>
      </c>
      <c r="M205" s="96">
        <f t="shared" si="77"/>
        <v>26707180.5</v>
      </c>
      <c r="N205" s="103" t="s">
        <v>1126</v>
      </c>
      <c r="O205" s="103" t="s">
        <v>1127</v>
      </c>
      <c r="P205" s="103" t="s">
        <v>36</v>
      </c>
      <c r="Q205" s="106">
        <v>0</v>
      </c>
      <c r="R205" s="98">
        <v>100</v>
      </c>
      <c r="S205" s="98" t="s">
        <v>629</v>
      </c>
      <c r="T205" s="107">
        <v>2</v>
      </c>
      <c r="U205" s="109">
        <f>J205/AA205</f>
        <v>333082.75</v>
      </c>
      <c r="V205" s="109">
        <f t="shared" si="78"/>
        <v>30280.25</v>
      </c>
      <c r="W205" s="109">
        <f t="shared" si="79"/>
        <v>302802.5</v>
      </c>
      <c r="X205" s="110">
        <f>U205*T205</f>
        <v>666165.5</v>
      </c>
      <c r="Y205" s="110">
        <f t="shared" si="80"/>
        <v>605605</v>
      </c>
      <c r="Z205" s="110"/>
      <c r="AA205" s="104">
        <f>AB205+AC205+AD205</f>
        <v>882</v>
      </c>
      <c r="AB205" s="104">
        <v>882</v>
      </c>
      <c r="AC205" s="104"/>
      <c r="AD205" s="104"/>
      <c r="AE205" s="104">
        <f>AA205/T205</f>
        <v>441</v>
      </c>
      <c r="AF205" s="104">
        <f>_xlfn.CEILING.MATH(AE205)</f>
        <v>441</v>
      </c>
      <c r="AG205" s="103" t="s">
        <v>1810</v>
      </c>
      <c r="AH205" s="100">
        <v>44666</v>
      </c>
      <c r="AI205" s="100"/>
      <c r="AJ205" s="100"/>
      <c r="AK205" s="103" t="s">
        <v>1169</v>
      </c>
    </row>
    <row r="206" spans="1:37" ht="220.5" x14ac:dyDescent="0.25">
      <c r="A206" s="99" t="s">
        <v>1270</v>
      </c>
      <c r="B206" s="100">
        <v>44629</v>
      </c>
      <c r="C206" s="98" t="s">
        <v>1168</v>
      </c>
      <c r="D206" s="99" t="s">
        <v>2859</v>
      </c>
      <c r="E206" s="102" t="s">
        <v>1849</v>
      </c>
      <c r="F206" s="100">
        <v>44652</v>
      </c>
      <c r="G206" s="98" t="s">
        <v>1846</v>
      </c>
      <c r="H206" s="103" t="s">
        <v>1850</v>
      </c>
      <c r="I206" s="103" t="s">
        <v>1163</v>
      </c>
      <c r="J206" s="104">
        <v>179630600</v>
      </c>
      <c r="K206" s="96">
        <f t="shared" si="87"/>
        <v>179630600</v>
      </c>
      <c r="L206" s="96">
        <f t="shared" si="87"/>
        <v>179630600</v>
      </c>
      <c r="M206" s="96">
        <f t="shared" si="77"/>
        <v>16330054.545454545</v>
      </c>
      <c r="N206" s="103" t="s">
        <v>1851</v>
      </c>
      <c r="O206" s="103" t="s">
        <v>1852</v>
      </c>
      <c r="P206" s="103" t="s">
        <v>22</v>
      </c>
      <c r="Q206" s="106">
        <v>100</v>
      </c>
      <c r="R206" s="98">
        <v>0</v>
      </c>
      <c r="S206" s="98" t="s">
        <v>43</v>
      </c>
      <c r="T206" s="107">
        <v>10</v>
      </c>
      <c r="U206" s="109">
        <f>J206/AA206</f>
        <v>200</v>
      </c>
      <c r="V206" s="109">
        <f t="shared" si="78"/>
        <v>18.181818181818183</v>
      </c>
      <c r="W206" s="109">
        <f t="shared" si="79"/>
        <v>181.81818181818181</v>
      </c>
      <c r="X206" s="110">
        <f>U206*T206</f>
        <v>2000</v>
      </c>
      <c r="Y206" s="110">
        <f t="shared" si="80"/>
        <v>1818.181818181818</v>
      </c>
      <c r="Z206" s="110"/>
      <c r="AA206" s="104">
        <f>AB206+AC206+AD206</f>
        <v>898153</v>
      </c>
      <c r="AB206" s="104">
        <v>450000</v>
      </c>
      <c r="AC206" s="104">
        <v>448153</v>
      </c>
      <c r="AD206" s="104"/>
      <c r="AE206" s="104">
        <f>AA206/T206</f>
        <v>89815.3</v>
      </c>
      <c r="AF206" s="104">
        <f>_xlfn.CEILING.MATH(AE206)</f>
        <v>89816</v>
      </c>
      <c r="AG206" s="103"/>
      <c r="AH206" s="100">
        <v>44743</v>
      </c>
      <c r="AI206" s="100">
        <v>44805</v>
      </c>
      <c r="AJ206" s="100"/>
      <c r="AK206" s="103" t="s">
        <v>67</v>
      </c>
    </row>
    <row r="207" spans="1:37" ht="157.5" x14ac:dyDescent="0.25">
      <c r="A207" s="99" t="s">
        <v>1315</v>
      </c>
      <c r="B207" s="100">
        <v>44630</v>
      </c>
      <c r="C207" s="98">
        <v>545</v>
      </c>
      <c r="D207" s="99" t="s">
        <v>2860</v>
      </c>
      <c r="E207" s="102" t="s">
        <v>1885</v>
      </c>
      <c r="F207" s="100">
        <v>44655</v>
      </c>
      <c r="G207" s="99" t="s">
        <v>1883</v>
      </c>
      <c r="H207" s="103" t="s">
        <v>764</v>
      </c>
      <c r="I207" s="103" t="s">
        <v>1107</v>
      </c>
      <c r="J207" s="104">
        <v>299774475</v>
      </c>
      <c r="K207" s="96">
        <f t="shared" si="87"/>
        <v>299774475</v>
      </c>
      <c r="L207" s="96">
        <f t="shared" si="87"/>
        <v>299774475</v>
      </c>
      <c r="M207" s="96">
        <f t="shared" si="77"/>
        <v>27252225</v>
      </c>
      <c r="N207" s="103" t="s">
        <v>1126</v>
      </c>
      <c r="O207" s="103" t="s">
        <v>1127</v>
      </c>
      <c r="P207" s="103" t="s">
        <v>36</v>
      </c>
      <c r="Q207" s="106">
        <v>0</v>
      </c>
      <c r="R207" s="98">
        <v>100</v>
      </c>
      <c r="S207" s="98" t="s">
        <v>629</v>
      </c>
      <c r="T207" s="107">
        <v>2</v>
      </c>
      <c r="U207" s="109">
        <f>J207/AA207</f>
        <v>333082.75</v>
      </c>
      <c r="V207" s="109">
        <f t="shared" si="78"/>
        <v>30280.25</v>
      </c>
      <c r="W207" s="109">
        <f t="shared" si="79"/>
        <v>302802.5</v>
      </c>
      <c r="X207" s="110">
        <f>U207*T207</f>
        <v>666165.5</v>
      </c>
      <c r="Y207" s="110">
        <f t="shared" si="80"/>
        <v>605605</v>
      </c>
      <c r="Z207" s="110"/>
      <c r="AA207" s="104">
        <f>AB207+AC207+AD207</f>
        <v>900</v>
      </c>
      <c r="AB207" s="104">
        <v>900</v>
      </c>
      <c r="AC207" s="104"/>
      <c r="AD207" s="104"/>
      <c r="AE207" s="104">
        <f>AA207/T207</f>
        <v>450</v>
      </c>
      <c r="AF207" s="104">
        <f>_xlfn.CEILING.MATH(AE207)</f>
        <v>450</v>
      </c>
      <c r="AG207" s="103" t="s">
        <v>1887</v>
      </c>
      <c r="AH207" s="100">
        <v>44701</v>
      </c>
      <c r="AI207" s="100"/>
      <c r="AJ207" s="100"/>
      <c r="AK207" s="103" t="s">
        <v>1169</v>
      </c>
    </row>
    <row r="208" spans="1:37" ht="31.5" x14ac:dyDescent="0.25">
      <c r="A208" s="99" t="s">
        <v>1314</v>
      </c>
      <c r="B208" s="100">
        <v>44630</v>
      </c>
      <c r="C208" s="98" t="s">
        <v>1168</v>
      </c>
      <c r="D208" s="99" t="s">
        <v>462</v>
      </c>
      <c r="E208" s="103" t="s">
        <v>462</v>
      </c>
      <c r="F208" s="100" t="s">
        <v>462</v>
      </c>
      <c r="G208" s="98" t="s">
        <v>462</v>
      </c>
      <c r="H208" s="103" t="s">
        <v>462</v>
      </c>
      <c r="I208" s="103" t="s">
        <v>1166</v>
      </c>
      <c r="J208" s="105" t="s">
        <v>462</v>
      </c>
      <c r="K208" s="105" t="s">
        <v>462</v>
      </c>
      <c r="L208" s="105" t="s">
        <v>462</v>
      </c>
      <c r="M208" s="96" t="e">
        <f t="shared" si="77"/>
        <v>#VALUE!</v>
      </c>
      <c r="N208" s="105" t="s">
        <v>462</v>
      </c>
      <c r="O208" s="105" t="s">
        <v>462</v>
      </c>
      <c r="P208" s="105" t="s">
        <v>462</v>
      </c>
      <c r="Q208" s="105" t="s">
        <v>462</v>
      </c>
      <c r="R208" s="105" t="s">
        <v>462</v>
      </c>
      <c r="S208" s="105" t="s">
        <v>462</v>
      </c>
      <c r="T208" s="123" t="s">
        <v>462</v>
      </c>
      <c r="U208" s="123" t="s">
        <v>462</v>
      </c>
      <c r="V208" s="109" t="e">
        <f t="shared" si="78"/>
        <v>#VALUE!</v>
      </c>
      <c r="W208" s="109" t="e">
        <f t="shared" si="79"/>
        <v>#VALUE!</v>
      </c>
      <c r="X208" s="124" t="s">
        <v>462</v>
      </c>
      <c r="Y208" s="110" t="e">
        <f t="shared" si="80"/>
        <v>#VALUE!</v>
      </c>
      <c r="Z208" s="124"/>
      <c r="AA208" s="105" t="s">
        <v>462</v>
      </c>
      <c r="AB208" s="105" t="s">
        <v>462</v>
      </c>
      <c r="AC208" s="105" t="s">
        <v>462</v>
      </c>
      <c r="AD208" s="105" t="s">
        <v>462</v>
      </c>
      <c r="AE208" s="105" t="s">
        <v>462</v>
      </c>
      <c r="AF208" s="105" t="s">
        <v>462</v>
      </c>
      <c r="AG208" s="105" t="s">
        <v>462</v>
      </c>
      <c r="AH208" s="105" t="s">
        <v>462</v>
      </c>
      <c r="AI208" s="105" t="s">
        <v>462</v>
      </c>
      <c r="AJ208" s="105" t="s">
        <v>462</v>
      </c>
      <c r="AK208" s="105" t="s">
        <v>462</v>
      </c>
    </row>
    <row r="209" spans="1:37" ht="78.75" x14ac:dyDescent="0.25">
      <c r="A209" s="99" t="s">
        <v>1313</v>
      </c>
      <c r="B209" s="100">
        <v>44630</v>
      </c>
      <c r="C209" s="98">
        <v>1688</v>
      </c>
      <c r="D209" s="99" t="s">
        <v>2874</v>
      </c>
      <c r="E209" s="102" t="s">
        <v>1812</v>
      </c>
      <c r="F209" s="100">
        <v>44649</v>
      </c>
      <c r="G209" s="98" t="s">
        <v>1811</v>
      </c>
      <c r="H209" s="103" t="s">
        <v>940</v>
      </c>
      <c r="I209" s="103" t="s">
        <v>1165</v>
      </c>
      <c r="J209" s="104">
        <v>12906013.050000001</v>
      </c>
      <c r="K209" s="96">
        <f t="shared" ref="K209:L215" si="88">J209</f>
        <v>12906013.050000001</v>
      </c>
      <c r="L209" s="96">
        <f t="shared" si="88"/>
        <v>12906013.050000001</v>
      </c>
      <c r="M209" s="96">
        <f t="shared" si="77"/>
        <v>1173273.9136363636</v>
      </c>
      <c r="N209" s="103" t="s">
        <v>1813</v>
      </c>
      <c r="O209" s="103" t="s">
        <v>525</v>
      </c>
      <c r="P209" s="103" t="s">
        <v>22</v>
      </c>
      <c r="Q209" s="106">
        <v>100</v>
      </c>
      <c r="R209" s="98">
        <v>0</v>
      </c>
      <c r="S209" s="98" t="s">
        <v>427</v>
      </c>
      <c r="T209" s="107">
        <v>10</v>
      </c>
      <c r="U209" s="109">
        <f t="shared" ref="U209:U220" si="89">J209/AA209</f>
        <v>44.45</v>
      </c>
      <c r="V209" s="109">
        <f t="shared" si="78"/>
        <v>4.040909090909091</v>
      </c>
      <c r="W209" s="109">
        <f t="shared" si="79"/>
        <v>40.409090909090914</v>
      </c>
      <c r="X209" s="110">
        <f t="shared" ref="X209:X220" si="90">U209*T209</f>
        <v>444.5</v>
      </c>
      <c r="Y209" s="110">
        <f t="shared" si="80"/>
        <v>404.09090909090912</v>
      </c>
      <c r="Z209" s="110"/>
      <c r="AA209" s="104">
        <f t="shared" ref="AA209:AA220" si="91">AB209+AC209+AD209</f>
        <v>290349</v>
      </c>
      <c r="AB209" s="104">
        <v>290349</v>
      </c>
      <c r="AC209" s="104"/>
      <c r="AD209" s="104"/>
      <c r="AE209" s="104">
        <f t="shared" ref="AE209:AE220" si="92">AA209/T209</f>
        <v>29034.9</v>
      </c>
      <c r="AF209" s="104">
        <f t="shared" ref="AF209:AF220" si="93">_xlfn.CEILING.MATH(AE209)</f>
        <v>29035</v>
      </c>
      <c r="AG209" s="103"/>
      <c r="AH209" s="100">
        <v>44682</v>
      </c>
      <c r="AI209" s="100"/>
      <c r="AJ209" s="100"/>
      <c r="AK209" s="103" t="s">
        <v>1169</v>
      </c>
    </row>
    <row r="210" spans="1:37" ht="78.75" x14ac:dyDescent="0.25">
      <c r="A210" s="99" t="s">
        <v>1312</v>
      </c>
      <c r="B210" s="100">
        <v>44630</v>
      </c>
      <c r="C210" s="106">
        <v>545</v>
      </c>
      <c r="D210" s="99" t="s">
        <v>2875</v>
      </c>
      <c r="E210" s="131" t="s">
        <v>1814</v>
      </c>
      <c r="F210" s="100">
        <v>44649</v>
      </c>
      <c r="G210" s="99" t="s">
        <v>1815</v>
      </c>
      <c r="H210" s="106" t="s">
        <v>764</v>
      </c>
      <c r="I210" s="103" t="s">
        <v>1107</v>
      </c>
      <c r="J210" s="104">
        <v>299774475</v>
      </c>
      <c r="K210" s="96">
        <f t="shared" si="88"/>
        <v>299774475</v>
      </c>
      <c r="L210" s="96">
        <f t="shared" si="88"/>
        <v>299774475</v>
      </c>
      <c r="M210" s="96">
        <f t="shared" si="77"/>
        <v>27252225</v>
      </c>
      <c r="N210" s="103" t="s">
        <v>1126</v>
      </c>
      <c r="O210" s="103" t="s">
        <v>1127</v>
      </c>
      <c r="P210" s="103" t="s">
        <v>36</v>
      </c>
      <c r="Q210" s="106">
        <v>0</v>
      </c>
      <c r="R210" s="98">
        <v>100</v>
      </c>
      <c r="S210" s="98" t="s">
        <v>629</v>
      </c>
      <c r="T210" s="132">
        <v>2</v>
      </c>
      <c r="U210" s="109">
        <f t="shared" si="89"/>
        <v>333082.75</v>
      </c>
      <c r="V210" s="109">
        <f t="shared" si="78"/>
        <v>30280.25</v>
      </c>
      <c r="W210" s="109">
        <f t="shared" si="79"/>
        <v>302802.5</v>
      </c>
      <c r="X210" s="110">
        <f t="shared" si="90"/>
        <v>666165.5</v>
      </c>
      <c r="Y210" s="110">
        <f t="shared" si="80"/>
        <v>605605</v>
      </c>
      <c r="Z210" s="110"/>
      <c r="AA210" s="96">
        <f t="shared" si="91"/>
        <v>900</v>
      </c>
      <c r="AB210" s="96">
        <v>900</v>
      </c>
      <c r="AC210" s="98"/>
      <c r="AD210" s="98"/>
      <c r="AE210" s="104">
        <f t="shared" si="92"/>
        <v>450</v>
      </c>
      <c r="AF210" s="104">
        <f t="shared" si="93"/>
        <v>450</v>
      </c>
      <c r="AG210" s="103" t="s">
        <v>1817</v>
      </c>
      <c r="AH210" s="100">
        <v>44666</v>
      </c>
      <c r="AI210" s="100"/>
      <c r="AJ210" s="100"/>
      <c r="AK210" s="103" t="s">
        <v>1169</v>
      </c>
    </row>
    <row r="211" spans="1:37" ht="141.75" customHeight="1" x14ac:dyDescent="0.25">
      <c r="A211" s="99" t="s">
        <v>1340</v>
      </c>
      <c r="B211" s="100">
        <v>44630</v>
      </c>
      <c r="C211" s="98">
        <v>545</v>
      </c>
      <c r="D211" s="99" t="s">
        <v>2876</v>
      </c>
      <c r="E211" s="102" t="s">
        <v>1888</v>
      </c>
      <c r="F211" s="100">
        <v>44655</v>
      </c>
      <c r="G211" s="99" t="s">
        <v>1886</v>
      </c>
      <c r="H211" s="103" t="s">
        <v>764</v>
      </c>
      <c r="I211" s="103" t="s">
        <v>1078</v>
      </c>
      <c r="J211" s="104">
        <v>288449661.5</v>
      </c>
      <c r="K211" s="96">
        <f t="shared" si="88"/>
        <v>288449661.5</v>
      </c>
      <c r="L211" s="96">
        <f t="shared" si="88"/>
        <v>288449661.5</v>
      </c>
      <c r="M211" s="96">
        <f t="shared" si="77"/>
        <v>26222696.5</v>
      </c>
      <c r="N211" s="103" t="s">
        <v>1126</v>
      </c>
      <c r="O211" s="103" t="s">
        <v>1127</v>
      </c>
      <c r="P211" s="103" t="s">
        <v>36</v>
      </c>
      <c r="Q211" s="106">
        <v>0</v>
      </c>
      <c r="R211" s="98">
        <v>100</v>
      </c>
      <c r="S211" s="98" t="s">
        <v>629</v>
      </c>
      <c r="T211" s="107">
        <v>2</v>
      </c>
      <c r="U211" s="109">
        <f t="shared" si="89"/>
        <v>333082.75</v>
      </c>
      <c r="V211" s="109">
        <f t="shared" si="78"/>
        <v>30280.25</v>
      </c>
      <c r="W211" s="109">
        <f t="shared" si="79"/>
        <v>302802.5</v>
      </c>
      <c r="X211" s="110">
        <f t="shared" si="90"/>
        <v>666165.5</v>
      </c>
      <c r="Y211" s="110">
        <f t="shared" si="80"/>
        <v>605605</v>
      </c>
      <c r="Z211" s="110"/>
      <c r="AA211" s="104">
        <f t="shared" si="91"/>
        <v>866</v>
      </c>
      <c r="AB211" s="104">
        <v>866</v>
      </c>
      <c r="AC211" s="104"/>
      <c r="AD211" s="104"/>
      <c r="AE211" s="104">
        <f t="shared" si="92"/>
        <v>433</v>
      </c>
      <c r="AF211" s="104">
        <f t="shared" si="93"/>
        <v>433</v>
      </c>
      <c r="AG211" s="103" t="s">
        <v>1890</v>
      </c>
      <c r="AH211" s="100">
        <v>44666</v>
      </c>
      <c r="AI211" s="100"/>
      <c r="AJ211" s="100"/>
      <c r="AK211" s="103" t="s">
        <v>1169</v>
      </c>
    </row>
    <row r="212" spans="1:37" ht="148.5" customHeight="1" x14ac:dyDescent="0.25">
      <c r="A212" s="99" t="s">
        <v>1339</v>
      </c>
      <c r="B212" s="100">
        <v>44630</v>
      </c>
      <c r="C212" s="98">
        <v>545</v>
      </c>
      <c r="D212" s="99" t="s">
        <v>2877</v>
      </c>
      <c r="E212" s="102" t="s">
        <v>1818</v>
      </c>
      <c r="F212" s="100">
        <v>44649</v>
      </c>
      <c r="G212" s="98" t="s">
        <v>1816</v>
      </c>
      <c r="H212" s="103" t="s">
        <v>764</v>
      </c>
      <c r="I212" s="103" t="s">
        <v>1078</v>
      </c>
      <c r="J212" s="104">
        <v>296443647.5</v>
      </c>
      <c r="K212" s="96">
        <f t="shared" si="88"/>
        <v>296443647.5</v>
      </c>
      <c r="L212" s="96">
        <f t="shared" si="88"/>
        <v>296443647.5</v>
      </c>
      <c r="M212" s="96">
        <f t="shared" si="77"/>
        <v>26949422.5</v>
      </c>
      <c r="N212" s="103" t="s">
        <v>1126</v>
      </c>
      <c r="O212" s="103" t="s">
        <v>1127</v>
      </c>
      <c r="P212" s="103" t="s">
        <v>36</v>
      </c>
      <c r="Q212" s="106">
        <v>0</v>
      </c>
      <c r="R212" s="98">
        <v>100</v>
      </c>
      <c r="S212" s="98" t="s">
        <v>629</v>
      </c>
      <c r="T212" s="107">
        <v>2</v>
      </c>
      <c r="U212" s="109">
        <f t="shared" si="89"/>
        <v>333082.75</v>
      </c>
      <c r="V212" s="109">
        <f t="shared" si="78"/>
        <v>30280.25</v>
      </c>
      <c r="W212" s="109">
        <f t="shared" si="79"/>
        <v>302802.5</v>
      </c>
      <c r="X212" s="110">
        <f t="shared" si="90"/>
        <v>666165.5</v>
      </c>
      <c r="Y212" s="110">
        <f t="shared" si="80"/>
        <v>605605</v>
      </c>
      <c r="Z212" s="110"/>
      <c r="AA212" s="104">
        <f t="shared" si="91"/>
        <v>890</v>
      </c>
      <c r="AB212" s="104">
        <v>890</v>
      </c>
      <c r="AC212" s="104"/>
      <c r="AD212" s="104"/>
      <c r="AE212" s="104">
        <f t="shared" si="92"/>
        <v>445</v>
      </c>
      <c r="AF212" s="104">
        <f t="shared" si="93"/>
        <v>445</v>
      </c>
      <c r="AG212" s="103" t="s">
        <v>1819</v>
      </c>
      <c r="AH212" s="100">
        <v>44666</v>
      </c>
      <c r="AI212" s="100"/>
      <c r="AJ212" s="100"/>
      <c r="AK212" s="103" t="s">
        <v>1169</v>
      </c>
    </row>
    <row r="213" spans="1:37" ht="75" x14ac:dyDescent="0.25">
      <c r="A213" s="99" t="s">
        <v>1338</v>
      </c>
      <c r="B213" s="100">
        <v>44630</v>
      </c>
      <c r="C213" s="98">
        <v>545</v>
      </c>
      <c r="D213" s="99" t="s">
        <v>2878</v>
      </c>
      <c r="E213" s="102" t="s">
        <v>1891</v>
      </c>
      <c r="F213" s="100">
        <v>44655</v>
      </c>
      <c r="G213" s="98" t="s">
        <v>1889</v>
      </c>
      <c r="H213" s="103" t="s">
        <v>764</v>
      </c>
      <c r="I213" s="103" t="s">
        <v>1107</v>
      </c>
      <c r="J213" s="104">
        <v>297109813</v>
      </c>
      <c r="K213" s="96">
        <f t="shared" si="88"/>
        <v>297109813</v>
      </c>
      <c r="L213" s="96">
        <f t="shared" si="88"/>
        <v>297109813</v>
      </c>
      <c r="M213" s="96">
        <f t="shared" si="77"/>
        <v>27009983</v>
      </c>
      <c r="N213" s="103" t="s">
        <v>1126</v>
      </c>
      <c r="O213" s="103" t="s">
        <v>1127</v>
      </c>
      <c r="P213" s="103" t="s">
        <v>36</v>
      </c>
      <c r="Q213" s="106">
        <v>0</v>
      </c>
      <c r="R213" s="98">
        <v>100</v>
      </c>
      <c r="S213" s="98" t="s">
        <v>629</v>
      </c>
      <c r="T213" s="107">
        <v>2</v>
      </c>
      <c r="U213" s="109">
        <f t="shared" si="89"/>
        <v>333082.75</v>
      </c>
      <c r="V213" s="109">
        <f t="shared" si="78"/>
        <v>30280.25</v>
      </c>
      <c r="W213" s="109">
        <f t="shared" si="79"/>
        <v>302802.5</v>
      </c>
      <c r="X213" s="110">
        <f t="shared" si="90"/>
        <v>666165.5</v>
      </c>
      <c r="Y213" s="110">
        <f t="shared" si="80"/>
        <v>605605</v>
      </c>
      <c r="Z213" s="110"/>
      <c r="AA213" s="104">
        <f t="shared" si="91"/>
        <v>892</v>
      </c>
      <c r="AB213" s="104">
        <v>892</v>
      </c>
      <c r="AC213" s="104"/>
      <c r="AD213" s="104"/>
      <c r="AE213" s="104">
        <f t="shared" si="92"/>
        <v>446</v>
      </c>
      <c r="AF213" s="104">
        <f t="shared" si="93"/>
        <v>446</v>
      </c>
      <c r="AG213" s="103" t="s">
        <v>1892</v>
      </c>
      <c r="AH213" s="100">
        <v>44701</v>
      </c>
      <c r="AI213" s="100"/>
      <c r="AJ213" s="100"/>
      <c r="AK213" s="103" t="s">
        <v>1169</v>
      </c>
    </row>
    <row r="214" spans="1:37" ht="153" customHeight="1" x14ac:dyDescent="0.25">
      <c r="A214" s="99" t="s">
        <v>1342</v>
      </c>
      <c r="B214" s="100">
        <v>44630</v>
      </c>
      <c r="C214" s="98" t="s">
        <v>1168</v>
      </c>
      <c r="D214" s="99" t="s">
        <v>2879</v>
      </c>
      <c r="E214" s="102" t="s">
        <v>1923</v>
      </c>
      <c r="F214" s="100">
        <v>44659</v>
      </c>
      <c r="G214" s="99" t="s">
        <v>1924</v>
      </c>
      <c r="H214" s="103" t="s">
        <v>443</v>
      </c>
      <c r="I214" s="103" t="s">
        <v>1198</v>
      </c>
      <c r="J214" s="104">
        <v>497994000</v>
      </c>
      <c r="K214" s="96">
        <f t="shared" si="88"/>
        <v>497994000</v>
      </c>
      <c r="L214" s="96">
        <f t="shared" si="88"/>
        <v>497994000</v>
      </c>
      <c r="M214" s="96">
        <f t="shared" si="77"/>
        <v>45272181.81818182</v>
      </c>
      <c r="N214" s="103" t="s">
        <v>1914</v>
      </c>
      <c r="O214" s="103" t="s">
        <v>1915</v>
      </c>
      <c r="P214" s="103" t="s">
        <v>22</v>
      </c>
      <c r="Q214" s="106">
        <v>100</v>
      </c>
      <c r="R214" s="98">
        <v>0</v>
      </c>
      <c r="S214" s="98" t="s">
        <v>43</v>
      </c>
      <c r="T214" s="107">
        <v>10</v>
      </c>
      <c r="U214" s="109">
        <f t="shared" si="89"/>
        <v>600</v>
      </c>
      <c r="V214" s="109">
        <f t="shared" si="78"/>
        <v>54.545454545454547</v>
      </c>
      <c r="W214" s="109">
        <f t="shared" si="79"/>
        <v>545.4545454545455</v>
      </c>
      <c r="X214" s="110">
        <f t="shared" si="90"/>
        <v>6000</v>
      </c>
      <c r="Y214" s="110">
        <f t="shared" si="80"/>
        <v>5454.545454545455</v>
      </c>
      <c r="Z214" s="110"/>
      <c r="AA214" s="104">
        <f t="shared" si="91"/>
        <v>829990</v>
      </c>
      <c r="AB214" s="104">
        <v>420000</v>
      </c>
      <c r="AC214" s="104">
        <v>409990</v>
      </c>
      <c r="AD214" s="104"/>
      <c r="AE214" s="104">
        <f t="shared" si="92"/>
        <v>82999</v>
      </c>
      <c r="AF214" s="104">
        <f t="shared" si="93"/>
        <v>82999</v>
      </c>
      <c r="AG214" s="103"/>
      <c r="AH214" s="100">
        <v>44682</v>
      </c>
      <c r="AI214" s="100">
        <v>44805</v>
      </c>
      <c r="AJ214" s="100"/>
      <c r="AK214" s="103" t="s">
        <v>67</v>
      </c>
    </row>
    <row r="215" spans="1:37" ht="129.75" customHeight="1" x14ac:dyDescent="0.25">
      <c r="A215" s="99" t="s">
        <v>1341</v>
      </c>
      <c r="B215" s="100">
        <v>44630</v>
      </c>
      <c r="C215" s="98">
        <v>545</v>
      </c>
      <c r="D215" s="99" t="s">
        <v>2880</v>
      </c>
      <c r="E215" s="102" t="s">
        <v>1926</v>
      </c>
      <c r="F215" s="100">
        <v>44659</v>
      </c>
      <c r="G215" s="99" t="s">
        <v>1925</v>
      </c>
      <c r="H215" s="103" t="s">
        <v>764</v>
      </c>
      <c r="I215" s="103" t="s">
        <v>1107</v>
      </c>
      <c r="J215" s="104">
        <v>375051176.5</v>
      </c>
      <c r="K215" s="96">
        <f t="shared" si="88"/>
        <v>375051176.5</v>
      </c>
      <c r="L215" s="96">
        <f t="shared" si="88"/>
        <v>375051176.5</v>
      </c>
      <c r="M215" s="96">
        <f t="shared" si="77"/>
        <v>34095561.5</v>
      </c>
      <c r="N215" s="103" t="s">
        <v>1126</v>
      </c>
      <c r="O215" s="103" t="s">
        <v>1127</v>
      </c>
      <c r="P215" s="103" t="s">
        <v>36</v>
      </c>
      <c r="Q215" s="106">
        <v>0</v>
      </c>
      <c r="R215" s="98">
        <v>100</v>
      </c>
      <c r="S215" s="98" t="s">
        <v>629</v>
      </c>
      <c r="T215" s="107">
        <v>2</v>
      </c>
      <c r="U215" s="109">
        <f t="shared" si="89"/>
        <v>333082.75</v>
      </c>
      <c r="V215" s="109">
        <f t="shared" si="78"/>
        <v>30280.25</v>
      </c>
      <c r="W215" s="109">
        <f t="shared" si="79"/>
        <v>302802.5</v>
      </c>
      <c r="X215" s="110">
        <f t="shared" si="90"/>
        <v>666165.5</v>
      </c>
      <c r="Y215" s="110">
        <f t="shared" si="80"/>
        <v>605605</v>
      </c>
      <c r="Z215" s="110"/>
      <c r="AA215" s="104">
        <f t="shared" si="91"/>
        <v>1126</v>
      </c>
      <c r="AB215" s="104">
        <v>1126</v>
      </c>
      <c r="AC215" s="104"/>
      <c r="AD215" s="104"/>
      <c r="AE215" s="104">
        <f t="shared" si="92"/>
        <v>563</v>
      </c>
      <c r="AF215" s="104">
        <f t="shared" si="93"/>
        <v>563</v>
      </c>
      <c r="AG215" s="103" t="s">
        <v>1916</v>
      </c>
      <c r="AH215" s="100">
        <v>44701</v>
      </c>
      <c r="AI215" s="100"/>
      <c r="AJ215" s="100"/>
      <c r="AK215" s="103" t="s">
        <v>1169</v>
      </c>
    </row>
    <row r="216" spans="1:37" ht="157.5" customHeight="1" x14ac:dyDescent="0.25">
      <c r="A216" s="99" t="s">
        <v>1734</v>
      </c>
      <c r="B216" s="100">
        <v>44631</v>
      </c>
      <c r="C216" s="98">
        <v>545</v>
      </c>
      <c r="D216" s="99" t="s">
        <v>2881</v>
      </c>
      <c r="E216" s="102" t="s">
        <v>1853</v>
      </c>
      <c r="F216" s="100">
        <v>44652</v>
      </c>
      <c r="G216" s="98" t="s">
        <v>1854</v>
      </c>
      <c r="H216" s="103" t="s">
        <v>74</v>
      </c>
      <c r="I216" s="103" t="s">
        <v>1219</v>
      </c>
      <c r="J216" s="104">
        <v>243173700</v>
      </c>
      <c r="K216" s="96">
        <v>235756950</v>
      </c>
      <c r="L216" s="96">
        <f>K216</f>
        <v>235756950</v>
      </c>
      <c r="M216" s="96">
        <f t="shared" si="77"/>
        <v>21432450</v>
      </c>
      <c r="N216" s="103" t="s">
        <v>1008</v>
      </c>
      <c r="O216" s="103" t="s">
        <v>511</v>
      </c>
      <c r="P216" s="103" t="s">
        <v>499</v>
      </c>
      <c r="Q216" s="106">
        <v>0</v>
      </c>
      <c r="R216" s="98">
        <v>100</v>
      </c>
      <c r="S216" s="98" t="s">
        <v>43</v>
      </c>
      <c r="T216" s="107">
        <v>60</v>
      </c>
      <c r="U216" s="109">
        <f t="shared" si="89"/>
        <v>16747.5</v>
      </c>
      <c r="V216" s="109">
        <f t="shared" si="78"/>
        <v>1522.5</v>
      </c>
      <c r="W216" s="109">
        <f t="shared" si="79"/>
        <v>15225</v>
      </c>
      <c r="X216" s="110">
        <f t="shared" si="90"/>
        <v>1004850</v>
      </c>
      <c r="Y216" s="110">
        <f t="shared" si="80"/>
        <v>913500</v>
      </c>
      <c r="Z216" s="110"/>
      <c r="AA216" s="104">
        <f t="shared" si="91"/>
        <v>14520</v>
      </c>
      <c r="AB216" s="104">
        <v>5220</v>
      </c>
      <c r="AC216" s="104">
        <v>9300</v>
      </c>
      <c r="AD216" s="104"/>
      <c r="AE216" s="104">
        <f t="shared" si="92"/>
        <v>242</v>
      </c>
      <c r="AF216" s="104">
        <f t="shared" si="93"/>
        <v>242</v>
      </c>
      <c r="AG216" s="103" t="s">
        <v>1857</v>
      </c>
      <c r="AH216" s="100">
        <v>44681</v>
      </c>
      <c r="AI216" s="100">
        <v>44773</v>
      </c>
      <c r="AJ216" s="100"/>
      <c r="AK216" s="103" t="s">
        <v>1169</v>
      </c>
    </row>
    <row r="217" spans="1:37" ht="75" x14ac:dyDescent="0.25">
      <c r="A217" s="99" t="s">
        <v>1735</v>
      </c>
      <c r="B217" s="100">
        <v>44631</v>
      </c>
      <c r="C217" s="98" t="s">
        <v>1168</v>
      </c>
      <c r="D217" s="99" t="s">
        <v>2882</v>
      </c>
      <c r="E217" s="102" t="s">
        <v>1858</v>
      </c>
      <c r="F217" s="100">
        <v>44652</v>
      </c>
      <c r="G217" s="98" t="s">
        <v>1859</v>
      </c>
      <c r="H217" s="103" t="s">
        <v>1228</v>
      </c>
      <c r="I217" s="103" t="s">
        <v>832</v>
      </c>
      <c r="J217" s="104">
        <v>6319656.7000000002</v>
      </c>
      <c r="K217" s="96">
        <f>J217</f>
        <v>6319656.7000000002</v>
      </c>
      <c r="L217" s="96">
        <f>K217</f>
        <v>6319656.7000000002</v>
      </c>
      <c r="M217" s="96">
        <f t="shared" si="77"/>
        <v>574514.24545454548</v>
      </c>
      <c r="N217" s="103" t="s">
        <v>1863</v>
      </c>
      <c r="O217" s="103" t="s">
        <v>1862</v>
      </c>
      <c r="P217" s="103" t="s">
        <v>22</v>
      </c>
      <c r="Q217" s="106">
        <v>100</v>
      </c>
      <c r="R217" s="98">
        <v>0</v>
      </c>
      <c r="S217" s="98" t="s">
        <v>43</v>
      </c>
      <c r="T217" s="107">
        <v>100</v>
      </c>
      <c r="U217" s="109">
        <f t="shared" si="89"/>
        <v>16.3</v>
      </c>
      <c r="V217" s="109">
        <f t="shared" si="78"/>
        <v>1.4818181818181819</v>
      </c>
      <c r="W217" s="109">
        <f t="shared" si="79"/>
        <v>14.818181818181818</v>
      </c>
      <c r="X217" s="110">
        <f t="shared" si="90"/>
        <v>1630</v>
      </c>
      <c r="Y217" s="110">
        <f t="shared" si="80"/>
        <v>1481.8181818181818</v>
      </c>
      <c r="Z217" s="110"/>
      <c r="AA217" s="104">
        <f t="shared" si="91"/>
        <v>387709</v>
      </c>
      <c r="AB217" s="104">
        <v>387709</v>
      </c>
      <c r="AC217" s="104"/>
      <c r="AD217" s="104"/>
      <c r="AE217" s="104">
        <f t="shared" si="92"/>
        <v>3877.09</v>
      </c>
      <c r="AF217" s="104">
        <f t="shared" si="93"/>
        <v>3878</v>
      </c>
      <c r="AG217" s="103"/>
      <c r="AH217" s="100">
        <v>44774</v>
      </c>
      <c r="AI217" s="100"/>
      <c r="AJ217" s="100"/>
      <c r="AK217" s="103" t="s">
        <v>1169</v>
      </c>
    </row>
    <row r="218" spans="1:37" ht="157.5" x14ac:dyDescent="0.25">
      <c r="A218" s="99" t="s">
        <v>1736</v>
      </c>
      <c r="B218" s="100">
        <v>44631</v>
      </c>
      <c r="C218" s="98" t="s">
        <v>1168</v>
      </c>
      <c r="D218" s="99" t="s">
        <v>2883</v>
      </c>
      <c r="E218" s="102" t="s">
        <v>1864</v>
      </c>
      <c r="F218" s="100">
        <v>44652</v>
      </c>
      <c r="G218" s="98" t="s">
        <v>1860</v>
      </c>
      <c r="H218" s="103" t="s">
        <v>1850</v>
      </c>
      <c r="I218" s="103" t="s">
        <v>1160</v>
      </c>
      <c r="J218" s="104">
        <v>37766643.079999998</v>
      </c>
      <c r="K218" s="96">
        <f>J218</f>
        <v>37766643.079999998</v>
      </c>
      <c r="L218" s="96">
        <f>K218</f>
        <v>37766643.079999998</v>
      </c>
      <c r="M218" s="96">
        <f t="shared" si="77"/>
        <v>3433331.1890909085</v>
      </c>
      <c r="N218" s="103" t="s">
        <v>1865</v>
      </c>
      <c r="O218" s="103" t="s">
        <v>1866</v>
      </c>
      <c r="P218" s="103" t="s">
        <v>22</v>
      </c>
      <c r="Q218" s="106">
        <v>100</v>
      </c>
      <c r="R218" s="98">
        <v>0</v>
      </c>
      <c r="S218" s="98" t="s">
        <v>43</v>
      </c>
      <c r="T218" s="107">
        <v>5</v>
      </c>
      <c r="U218" s="109">
        <f t="shared" si="89"/>
        <v>22.779999999999998</v>
      </c>
      <c r="V218" s="109">
        <f t="shared" si="78"/>
        <v>2.0709090909090908</v>
      </c>
      <c r="W218" s="109">
        <f t="shared" si="79"/>
        <v>20.709090909090907</v>
      </c>
      <c r="X218" s="110">
        <f t="shared" si="90"/>
        <v>113.89999999999999</v>
      </c>
      <c r="Y218" s="110">
        <f t="shared" si="80"/>
        <v>103.54545454545453</v>
      </c>
      <c r="Z218" s="110"/>
      <c r="AA218" s="104">
        <f t="shared" si="91"/>
        <v>1657886</v>
      </c>
      <c r="AB218" s="104">
        <v>830000</v>
      </c>
      <c r="AC218" s="104">
        <v>827886</v>
      </c>
      <c r="AD218" s="104"/>
      <c r="AE218" s="104">
        <f t="shared" si="92"/>
        <v>331577.2</v>
      </c>
      <c r="AF218" s="104">
        <f t="shared" si="93"/>
        <v>331578</v>
      </c>
      <c r="AG218" s="103"/>
      <c r="AH218" s="100">
        <v>44743</v>
      </c>
      <c r="AI218" s="100">
        <v>44805</v>
      </c>
      <c r="AJ218" s="100"/>
      <c r="AK218" s="103" t="s">
        <v>67</v>
      </c>
    </row>
    <row r="219" spans="1:37" ht="126" x14ac:dyDescent="0.25">
      <c r="A219" s="99" t="s">
        <v>1737</v>
      </c>
      <c r="B219" s="100">
        <v>44631</v>
      </c>
      <c r="C219" s="98" t="s">
        <v>1044</v>
      </c>
      <c r="D219" s="99" t="s">
        <v>2884</v>
      </c>
      <c r="E219" s="102" t="s">
        <v>1867</v>
      </c>
      <c r="F219" s="100">
        <v>44652</v>
      </c>
      <c r="G219" s="98" t="s">
        <v>1855</v>
      </c>
      <c r="H219" s="103" t="s">
        <v>73</v>
      </c>
      <c r="I219" s="103" t="s">
        <v>1224</v>
      </c>
      <c r="J219" s="104">
        <v>184466304</v>
      </c>
      <c r="K219" s="96">
        <f>J219</f>
        <v>184466304</v>
      </c>
      <c r="L219" s="96">
        <f>K219</f>
        <v>184466304</v>
      </c>
      <c r="M219" s="96">
        <f t="shared" si="77"/>
        <v>16769664</v>
      </c>
      <c r="N219" s="103" t="s">
        <v>1868</v>
      </c>
      <c r="O219" s="103" t="s">
        <v>1635</v>
      </c>
      <c r="P219" s="103" t="s">
        <v>22</v>
      </c>
      <c r="Q219" s="106">
        <v>100</v>
      </c>
      <c r="R219" s="98">
        <v>0</v>
      </c>
      <c r="S219" s="98" t="s">
        <v>51</v>
      </c>
      <c r="T219" s="107">
        <v>100</v>
      </c>
      <c r="U219" s="109">
        <f t="shared" si="89"/>
        <v>42.24</v>
      </c>
      <c r="V219" s="109">
        <f t="shared" si="78"/>
        <v>3.8400000000000003</v>
      </c>
      <c r="W219" s="109">
        <f t="shared" si="79"/>
        <v>38.4</v>
      </c>
      <c r="X219" s="110">
        <f t="shared" si="90"/>
        <v>4224</v>
      </c>
      <c r="Y219" s="110">
        <f t="shared" si="80"/>
        <v>3840</v>
      </c>
      <c r="Z219" s="110"/>
      <c r="AA219" s="104">
        <f t="shared" si="91"/>
        <v>4367100</v>
      </c>
      <c r="AB219" s="104">
        <v>4367100</v>
      </c>
      <c r="AC219" s="104"/>
      <c r="AD219" s="104"/>
      <c r="AE219" s="104">
        <f t="shared" si="92"/>
        <v>43671</v>
      </c>
      <c r="AF219" s="104">
        <f t="shared" si="93"/>
        <v>43671</v>
      </c>
      <c r="AG219" s="103"/>
      <c r="AH219" s="100">
        <v>44743</v>
      </c>
      <c r="AI219" s="100"/>
      <c r="AJ219" s="100"/>
      <c r="AK219" s="103" t="s">
        <v>1169</v>
      </c>
    </row>
    <row r="220" spans="1:37" ht="75" x14ac:dyDescent="0.25">
      <c r="A220" s="99" t="s">
        <v>1738</v>
      </c>
      <c r="B220" s="100">
        <v>44631</v>
      </c>
      <c r="C220" s="98" t="s">
        <v>38</v>
      </c>
      <c r="D220" s="99" t="s">
        <v>2885</v>
      </c>
      <c r="E220" s="102" t="s">
        <v>1869</v>
      </c>
      <c r="F220" s="100">
        <v>44652</v>
      </c>
      <c r="G220" s="98" t="s">
        <v>1861</v>
      </c>
      <c r="H220" s="103" t="s">
        <v>541</v>
      </c>
      <c r="I220" s="103" t="s">
        <v>1739</v>
      </c>
      <c r="J220" s="104">
        <v>80841099.599999994</v>
      </c>
      <c r="K220" s="96">
        <f>J220</f>
        <v>80841099.599999994</v>
      </c>
      <c r="L220" s="96">
        <f>K220</f>
        <v>80841099.599999994</v>
      </c>
      <c r="M220" s="96">
        <f t="shared" si="77"/>
        <v>7349190.872727273</v>
      </c>
      <c r="N220" s="103" t="s">
        <v>1870</v>
      </c>
      <c r="O220" s="103" t="s">
        <v>947</v>
      </c>
      <c r="P220" s="103" t="s">
        <v>1871</v>
      </c>
      <c r="Q220" s="106">
        <v>13.63</v>
      </c>
      <c r="R220" s="98">
        <v>86.37</v>
      </c>
      <c r="S220" s="98" t="s">
        <v>43</v>
      </c>
      <c r="T220" s="107">
        <v>60</v>
      </c>
      <c r="U220" s="109">
        <f t="shared" si="89"/>
        <v>91.8</v>
      </c>
      <c r="V220" s="109">
        <f t="shared" si="78"/>
        <v>8.3454545454545457</v>
      </c>
      <c r="W220" s="109">
        <f t="shared" si="79"/>
        <v>83.454545454545453</v>
      </c>
      <c r="X220" s="110">
        <f t="shared" si="90"/>
        <v>5508</v>
      </c>
      <c r="Y220" s="110">
        <f t="shared" si="80"/>
        <v>5007.272727272727</v>
      </c>
      <c r="Z220" s="110"/>
      <c r="AA220" s="104">
        <f t="shared" si="91"/>
        <v>880622</v>
      </c>
      <c r="AB220" s="104">
        <v>880622</v>
      </c>
      <c r="AC220" s="104"/>
      <c r="AD220" s="104"/>
      <c r="AE220" s="104">
        <f t="shared" si="92"/>
        <v>14677.033333333333</v>
      </c>
      <c r="AF220" s="104">
        <f t="shared" si="93"/>
        <v>14678</v>
      </c>
      <c r="AG220" s="103"/>
      <c r="AH220" s="100">
        <v>44682</v>
      </c>
      <c r="AI220" s="100"/>
      <c r="AJ220" s="100"/>
      <c r="AK220" s="103" t="s">
        <v>1169</v>
      </c>
    </row>
    <row r="221" spans="1:37" ht="63" x14ac:dyDescent="0.25">
      <c r="A221" s="99" t="s">
        <v>1740</v>
      </c>
      <c r="B221" s="100">
        <v>44631</v>
      </c>
      <c r="C221" s="98" t="s">
        <v>38</v>
      </c>
      <c r="D221" s="99" t="s">
        <v>462</v>
      </c>
      <c r="E221" s="103" t="s">
        <v>462</v>
      </c>
      <c r="F221" s="100" t="s">
        <v>462</v>
      </c>
      <c r="G221" s="98" t="s">
        <v>462</v>
      </c>
      <c r="H221" s="103" t="s">
        <v>462</v>
      </c>
      <c r="I221" s="103" t="s">
        <v>1225</v>
      </c>
      <c r="J221" s="105" t="s">
        <v>462</v>
      </c>
      <c r="K221" s="105" t="s">
        <v>462</v>
      </c>
      <c r="L221" s="105" t="s">
        <v>462</v>
      </c>
      <c r="M221" s="96" t="e">
        <f t="shared" si="77"/>
        <v>#VALUE!</v>
      </c>
      <c r="N221" s="105" t="s">
        <v>462</v>
      </c>
      <c r="O221" s="105" t="s">
        <v>462</v>
      </c>
      <c r="P221" s="105" t="s">
        <v>462</v>
      </c>
      <c r="Q221" s="105" t="s">
        <v>462</v>
      </c>
      <c r="R221" s="105" t="s">
        <v>462</v>
      </c>
      <c r="S221" s="105" t="s">
        <v>462</v>
      </c>
      <c r="T221" s="123" t="s">
        <v>462</v>
      </c>
      <c r="U221" s="123" t="s">
        <v>462</v>
      </c>
      <c r="V221" s="109" t="e">
        <f t="shared" si="78"/>
        <v>#VALUE!</v>
      </c>
      <c r="W221" s="109" t="e">
        <f t="shared" si="79"/>
        <v>#VALUE!</v>
      </c>
      <c r="X221" s="124" t="s">
        <v>462</v>
      </c>
      <c r="Y221" s="110" t="e">
        <f t="shared" si="80"/>
        <v>#VALUE!</v>
      </c>
      <c r="Z221" s="124"/>
      <c r="AA221" s="105" t="s">
        <v>462</v>
      </c>
      <c r="AB221" s="105" t="s">
        <v>462</v>
      </c>
      <c r="AC221" s="105" t="s">
        <v>462</v>
      </c>
      <c r="AD221" s="105" t="s">
        <v>462</v>
      </c>
      <c r="AE221" s="105" t="s">
        <v>462</v>
      </c>
      <c r="AF221" s="105" t="s">
        <v>462</v>
      </c>
      <c r="AG221" s="105" t="s">
        <v>462</v>
      </c>
      <c r="AH221" s="105" t="s">
        <v>462</v>
      </c>
      <c r="AI221" s="105" t="s">
        <v>462</v>
      </c>
      <c r="AJ221" s="105" t="s">
        <v>462</v>
      </c>
      <c r="AK221" s="105" t="s">
        <v>462</v>
      </c>
    </row>
    <row r="222" spans="1:37" ht="126" x14ac:dyDescent="0.25">
      <c r="A222" s="99" t="s">
        <v>1741</v>
      </c>
      <c r="B222" s="100">
        <v>44631</v>
      </c>
      <c r="C222" s="98" t="s">
        <v>1044</v>
      </c>
      <c r="D222" s="99" t="s">
        <v>2886</v>
      </c>
      <c r="E222" s="102" t="s">
        <v>1872</v>
      </c>
      <c r="F222" s="100">
        <v>44652</v>
      </c>
      <c r="G222" s="98" t="s">
        <v>1856</v>
      </c>
      <c r="H222" s="103" t="s">
        <v>73</v>
      </c>
      <c r="I222" s="103" t="s">
        <v>1224</v>
      </c>
      <c r="J222" s="104">
        <v>151375488</v>
      </c>
      <c r="K222" s="96">
        <f t="shared" ref="K222:L226" si="94">J222</f>
        <v>151375488</v>
      </c>
      <c r="L222" s="96">
        <f t="shared" si="94"/>
        <v>151375488</v>
      </c>
      <c r="M222" s="96">
        <f t="shared" si="77"/>
        <v>13761408</v>
      </c>
      <c r="N222" s="103" t="s">
        <v>1868</v>
      </c>
      <c r="O222" s="103" t="s">
        <v>1635</v>
      </c>
      <c r="P222" s="103" t="s">
        <v>22</v>
      </c>
      <c r="Q222" s="106">
        <v>100</v>
      </c>
      <c r="R222" s="98">
        <v>0</v>
      </c>
      <c r="S222" s="98" t="s">
        <v>51</v>
      </c>
      <c r="T222" s="107">
        <v>100</v>
      </c>
      <c r="U222" s="109">
        <f>J222/AA222</f>
        <v>42.24</v>
      </c>
      <c r="V222" s="109">
        <f t="shared" si="78"/>
        <v>3.8400000000000003</v>
      </c>
      <c r="W222" s="109">
        <f t="shared" si="79"/>
        <v>38.4</v>
      </c>
      <c r="X222" s="110">
        <f>U222*T222</f>
        <v>4224</v>
      </c>
      <c r="Y222" s="110">
        <f t="shared" si="80"/>
        <v>3840</v>
      </c>
      <c r="Z222" s="110"/>
      <c r="AA222" s="104">
        <f>AB222+AC222+AD222</f>
        <v>3583700</v>
      </c>
      <c r="AB222" s="104">
        <v>3583700</v>
      </c>
      <c r="AC222" s="104"/>
      <c r="AD222" s="104"/>
      <c r="AE222" s="104">
        <f>AA222/T222</f>
        <v>35837</v>
      </c>
      <c r="AF222" s="104">
        <f>_xlfn.CEILING.MATH(AE222)</f>
        <v>35837</v>
      </c>
      <c r="AG222" s="103"/>
      <c r="AH222" s="100">
        <v>44743</v>
      </c>
      <c r="AI222" s="100"/>
      <c r="AJ222" s="100"/>
      <c r="AK222" s="103" t="s">
        <v>1169</v>
      </c>
    </row>
    <row r="223" spans="1:37" ht="164.25" customHeight="1" x14ac:dyDescent="0.25">
      <c r="A223" s="99" t="s">
        <v>1742</v>
      </c>
      <c r="B223" s="100">
        <v>44634</v>
      </c>
      <c r="C223" s="98" t="s">
        <v>1044</v>
      </c>
      <c r="D223" s="99" t="s">
        <v>2887</v>
      </c>
      <c r="E223" s="102" t="s">
        <v>1903</v>
      </c>
      <c r="F223" s="100">
        <v>44656</v>
      </c>
      <c r="G223" s="98" t="s">
        <v>1904</v>
      </c>
      <c r="H223" s="103" t="s">
        <v>73</v>
      </c>
      <c r="I223" s="103" t="s">
        <v>1224</v>
      </c>
      <c r="J223" s="104">
        <v>205873536</v>
      </c>
      <c r="K223" s="96">
        <f t="shared" si="94"/>
        <v>205873536</v>
      </c>
      <c r="L223" s="96">
        <f t="shared" si="94"/>
        <v>205873536</v>
      </c>
      <c r="M223" s="96">
        <f t="shared" si="77"/>
        <v>18715776</v>
      </c>
      <c r="N223" s="103" t="s">
        <v>1897</v>
      </c>
      <c r="O223" s="103" t="s">
        <v>501</v>
      </c>
      <c r="P223" s="103" t="s">
        <v>22</v>
      </c>
      <c r="Q223" s="106">
        <v>100</v>
      </c>
      <c r="R223" s="98">
        <v>0</v>
      </c>
      <c r="S223" s="98" t="s">
        <v>51</v>
      </c>
      <c r="T223" s="107">
        <v>100</v>
      </c>
      <c r="U223" s="109">
        <f>J223/AA223</f>
        <v>42.24</v>
      </c>
      <c r="V223" s="109">
        <f t="shared" si="78"/>
        <v>3.8400000000000003</v>
      </c>
      <c r="W223" s="109">
        <f t="shared" si="79"/>
        <v>38.4</v>
      </c>
      <c r="X223" s="110">
        <f>U223*T223</f>
        <v>4224</v>
      </c>
      <c r="Y223" s="110">
        <f t="shared" si="80"/>
        <v>3840</v>
      </c>
      <c r="Z223" s="110"/>
      <c r="AA223" s="104">
        <f>AB223+AC223+AD223</f>
        <v>4873900</v>
      </c>
      <c r="AB223" s="104">
        <v>4873900</v>
      </c>
      <c r="AC223" s="104"/>
      <c r="AD223" s="104"/>
      <c r="AE223" s="104">
        <f>AA223/T223</f>
        <v>48739</v>
      </c>
      <c r="AF223" s="104">
        <f>_xlfn.CEILING.MATH(AE223)</f>
        <v>48739</v>
      </c>
      <c r="AG223" s="103" t="s">
        <v>1906</v>
      </c>
      <c r="AH223" s="100">
        <v>44743</v>
      </c>
      <c r="AI223" s="100"/>
      <c r="AJ223" s="100"/>
      <c r="AK223" s="103" t="s">
        <v>1169</v>
      </c>
    </row>
    <row r="224" spans="1:37" ht="75" x14ac:dyDescent="0.25">
      <c r="A224" s="99" t="s">
        <v>1743</v>
      </c>
      <c r="B224" s="100">
        <v>44634</v>
      </c>
      <c r="C224" s="98" t="s">
        <v>38</v>
      </c>
      <c r="D224" s="99" t="s">
        <v>2888</v>
      </c>
      <c r="E224" s="102" t="s">
        <v>1893</v>
      </c>
      <c r="F224" s="100">
        <v>44655</v>
      </c>
      <c r="G224" s="99" t="s">
        <v>1894</v>
      </c>
      <c r="H224" s="103" t="s">
        <v>1403</v>
      </c>
      <c r="I224" s="103" t="s">
        <v>972</v>
      </c>
      <c r="J224" s="104">
        <v>73573674.120000005</v>
      </c>
      <c r="K224" s="96">
        <f t="shared" si="94"/>
        <v>73573674.120000005</v>
      </c>
      <c r="L224" s="96">
        <f t="shared" si="94"/>
        <v>73573674.120000005</v>
      </c>
      <c r="M224" s="96">
        <f t="shared" si="77"/>
        <v>6688515.8290909091</v>
      </c>
      <c r="N224" s="103" t="s">
        <v>1624</v>
      </c>
      <c r="O224" s="103" t="s">
        <v>569</v>
      </c>
      <c r="P224" s="103" t="s">
        <v>22</v>
      </c>
      <c r="Q224" s="106">
        <v>100</v>
      </c>
      <c r="R224" s="98">
        <v>0</v>
      </c>
      <c r="S224" s="98" t="s">
        <v>43</v>
      </c>
      <c r="T224" s="107">
        <v>60</v>
      </c>
      <c r="U224" s="109">
        <f>J224/AA224</f>
        <v>31.89</v>
      </c>
      <c r="V224" s="109">
        <f t="shared" si="78"/>
        <v>2.8990909090909089</v>
      </c>
      <c r="W224" s="109">
        <f t="shared" si="79"/>
        <v>28.990909090909092</v>
      </c>
      <c r="X224" s="110">
        <f>U224*T224</f>
        <v>1913.4</v>
      </c>
      <c r="Y224" s="110">
        <f t="shared" si="80"/>
        <v>1739.4545454545455</v>
      </c>
      <c r="Z224" s="110"/>
      <c r="AA224" s="104">
        <f>AB224+AC224+AD224</f>
        <v>2307108</v>
      </c>
      <c r="AB224" s="104">
        <v>1325868</v>
      </c>
      <c r="AC224" s="104">
        <v>981240</v>
      </c>
      <c r="AD224" s="104"/>
      <c r="AE224" s="104">
        <f>AA224/T224</f>
        <v>38451.800000000003</v>
      </c>
      <c r="AF224" s="104">
        <f>_xlfn.CEILING.MATH(AE224)</f>
        <v>38452</v>
      </c>
      <c r="AG224" s="103"/>
      <c r="AH224" s="100">
        <v>44682</v>
      </c>
      <c r="AI224" s="100">
        <v>44774</v>
      </c>
      <c r="AJ224" s="100"/>
      <c r="AK224" s="103" t="s">
        <v>2994</v>
      </c>
    </row>
    <row r="225" spans="1:37" ht="182.25" customHeight="1" x14ac:dyDescent="0.25">
      <c r="A225" s="99" t="s">
        <v>1744</v>
      </c>
      <c r="B225" s="100">
        <v>44634</v>
      </c>
      <c r="C225" s="98" t="s">
        <v>1044</v>
      </c>
      <c r="D225" s="99" t="s">
        <v>2889</v>
      </c>
      <c r="E225" s="102" t="s">
        <v>1907</v>
      </c>
      <c r="F225" s="100">
        <v>44656</v>
      </c>
      <c r="G225" s="98" t="s">
        <v>1905</v>
      </c>
      <c r="H225" s="103" t="s">
        <v>73</v>
      </c>
      <c r="I225" s="103" t="s">
        <v>1224</v>
      </c>
      <c r="J225" s="104">
        <v>206008704</v>
      </c>
      <c r="K225" s="96">
        <f t="shared" si="94"/>
        <v>206008704</v>
      </c>
      <c r="L225" s="96">
        <f t="shared" si="94"/>
        <v>206008704</v>
      </c>
      <c r="M225" s="96">
        <f t="shared" si="77"/>
        <v>18728064</v>
      </c>
      <c r="N225" s="103" t="s">
        <v>1897</v>
      </c>
      <c r="O225" s="103" t="s">
        <v>501</v>
      </c>
      <c r="P225" s="103" t="s">
        <v>22</v>
      </c>
      <c r="Q225" s="106">
        <v>100</v>
      </c>
      <c r="R225" s="98">
        <v>0</v>
      </c>
      <c r="S225" s="98" t="s">
        <v>51</v>
      </c>
      <c r="T225" s="107">
        <v>100</v>
      </c>
      <c r="U225" s="109">
        <f>J225/AA225</f>
        <v>42.24</v>
      </c>
      <c r="V225" s="109">
        <f t="shared" si="78"/>
        <v>3.8400000000000003</v>
      </c>
      <c r="W225" s="109">
        <f t="shared" si="79"/>
        <v>38.4</v>
      </c>
      <c r="X225" s="110">
        <f>U225*T225</f>
        <v>4224</v>
      </c>
      <c r="Y225" s="110">
        <f t="shared" si="80"/>
        <v>3840</v>
      </c>
      <c r="Z225" s="110"/>
      <c r="AA225" s="104">
        <f>AB225+AC225+AD225</f>
        <v>4877100</v>
      </c>
      <c r="AB225" s="104">
        <v>4877100</v>
      </c>
      <c r="AC225" s="104"/>
      <c r="AD225" s="104"/>
      <c r="AE225" s="104">
        <f>AA225/T225</f>
        <v>48771</v>
      </c>
      <c r="AF225" s="104">
        <f>_xlfn.CEILING.MATH(AE225)</f>
        <v>48771</v>
      </c>
      <c r="AG225" s="103" t="s">
        <v>1908</v>
      </c>
      <c r="AH225" s="100">
        <v>44743</v>
      </c>
      <c r="AI225" s="100"/>
      <c r="AJ225" s="100"/>
      <c r="AK225" s="103" t="s">
        <v>1169</v>
      </c>
    </row>
    <row r="226" spans="1:37" ht="181.5" customHeight="1" x14ac:dyDescent="0.25">
      <c r="A226" s="99" t="s">
        <v>1745</v>
      </c>
      <c r="B226" s="100">
        <v>44634</v>
      </c>
      <c r="C226" s="98" t="s">
        <v>1044</v>
      </c>
      <c r="D226" s="99" t="s">
        <v>2890</v>
      </c>
      <c r="E226" s="102" t="s">
        <v>1896</v>
      </c>
      <c r="F226" s="100">
        <v>44655</v>
      </c>
      <c r="G226" s="98" t="s">
        <v>1895</v>
      </c>
      <c r="H226" s="103" t="s">
        <v>73</v>
      </c>
      <c r="I226" s="103" t="s">
        <v>1224</v>
      </c>
      <c r="J226" s="104">
        <v>160435968</v>
      </c>
      <c r="K226" s="96">
        <f t="shared" si="94"/>
        <v>160435968</v>
      </c>
      <c r="L226" s="96">
        <f t="shared" si="94"/>
        <v>160435968</v>
      </c>
      <c r="M226" s="96">
        <f t="shared" si="77"/>
        <v>14585088</v>
      </c>
      <c r="N226" s="103" t="s">
        <v>1897</v>
      </c>
      <c r="O226" s="103" t="s">
        <v>501</v>
      </c>
      <c r="P226" s="103" t="s">
        <v>22</v>
      </c>
      <c r="Q226" s="106">
        <v>100</v>
      </c>
      <c r="R226" s="98">
        <v>0</v>
      </c>
      <c r="S226" s="98" t="s">
        <v>51</v>
      </c>
      <c r="T226" s="107">
        <v>100</v>
      </c>
      <c r="U226" s="109">
        <f>J226/AA226</f>
        <v>42.24</v>
      </c>
      <c r="V226" s="109">
        <f t="shared" si="78"/>
        <v>3.8400000000000003</v>
      </c>
      <c r="W226" s="109">
        <f t="shared" si="79"/>
        <v>38.4</v>
      </c>
      <c r="X226" s="110">
        <f>U226*T226</f>
        <v>4224</v>
      </c>
      <c r="Y226" s="110">
        <f t="shared" si="80"/>
        <v>3840</v>
      </c>
      <c r="Z226" s="110"/>
      <c r="AA226" s="104">
        <f>AB226+AC226+AD226</f>
        <v>3798200</v>
      </c>
      <c r="AB226" s="104">
        <v>3798200</v>
      </c>
      <c r="AC226" s="104"/>
      <c r="AD226" s="104"/>
      <c r="AE226" s="104">
        <f>AA226/T226</f>
        <v>37982</v>
      </c>
      <c r="AF226" s="104">
        <f>_xlfn.CEILING.MATH(AE226)</f>
        <v>37982</v>
      </c>
      <c r="AG226" s="103" t="s">
        <v>1369</v>
      </c>
      <c r="AH226" s="100">
        <v>44743</v>
      </c>
      <c r="AI226" s="100"/>
      <c r="AJ226" s="100"/>
      <c r="AK226" s="103" t="s">
        <v>1169</v>
      </c>
    </row>
    <row r="227" spans="1:37" ht="219" customHeight="1" x14ac:dyDescent="0.25">
      <c r="A227" s="99" t="s">
        <v>1746</v>
      </c>
      <c r="B227" s="100">
        <v>44634</v>
      </c>
      <c r="C227" s="98" t="s">
        <v>1168</v>
      </c>
      <c r="D227" s="99" t="s">
        <v>462</v>
      </c>
      <c r="E227" s="103" t="s">
        <v>462</v>
      </c>
      <c r="F227" s="100" t="s">
        <v>462</v>
      </c>
      <c r="G227" s="98" t="s">
        <v>462</v>
      </c>
      <c r="H227" s="103" t="s">
        <v>462</v>
      </c>
      <c r="I227" s="103" t="s">
        <v>1218</v>
      </c>
      <c r="J227" s="105" t="s">
        <v>462</v>
      </c>
      <c r="K227" s="105" t="s">
        <v>462</v>
      </c>
      <c r="L227" s="105" t="s">
        <v>462</v>
      </c>
      <c r="M227" s="96" t="e">
        <f t="shared" si="77"/>
        <v>#VALUE!</v>
      </c>
      <c r="N227" s="105" t="s">
        <v>462</v>
      </c>
      <c r="O227" s="105" t="s">
        <v>462</v>
      </c>
      <c r="P227" s="105" t="s">
        <v>462</v>
      </c>
      <c r="Q227" s="105" t="s">
        <v>462</v>
      </c>
      <c r="R227" s="105" t="s">
        <v>462</v>
      </c>
      <c r="S227" s="105" t="s">
        <v>462</v>
      </c>
      <c r="T227" s="123" t="s">
        <v>462</v>
      </c>
      <c r="U227" s="123" t="s">
        <v>462</v>
      </c>
      <c r="V227" s="109" t="e">
        <f t="shared" si="78"/>
        <v>#VALUE!</v>
      </c>
      <c r="W227" s="109" t="e">
        <f t="shared" si="79"/>
        <v>#VALUE!</v>
      </c>
      <c r="X227" s="124" t="s">
        <v>462</v>
      </c>
      <c r="Y227" s="110" t="e">
        <f t="shared" si="80"/>
        <v>#VALUE!</v>
      </c>
      <c r="Z227" s="124"/>
      <c r="AA227" s="105" t="s">
        <v>462</v>
      </c>
      <c r="AB227" s="105" t="s">
        <v>462</v>
      </c>
      <c r="AC227" s="105" t="s">
        <v>462</v>
      </c>
      <c r="AD227" s="105" t="s">
        <v>462</v>
      </c>
      <c r="AE227" s="105" t="s">
        <v>462</v>
      </c>
      <c r="AF227" s="105" t="s">
        <v>462</v>
      </c>
      <c r="AG227" s="105" t="s">
        <v>462</v>
      </c>
      <c r="AH227" s="105" t="s">
        <v>462</v>
      </c>
      <c r="AI227" s="105" t="s">
        <v>462</v>
      </c>
      <c r="AJ227" s="105" t="s">
        <v>462</v>
      </c>
      <c r="AK227" s="105" t="s">
        <v>462</v>
      </c>
    </row>
    <row r="228" spans="1:37" x14ac:dyDescent="0.25">
      <c r="A228" s="99" t="s">
        <v>1747</v>
      </c>
      <c r="B228" s="100">
        <v>44637</v>
      </c>
      <c r="C228" s="98" t="s">
        <v>38</v>
      </c>
      <c r="D228" s="99" t="s">
        <v>462</v>
      </c>
      <c r="E228" s="103" t="s">
        <v>462</v>
      </c>
      <c r="F228" s="100" t="s">
        <v>462</v>
      </c>
      <c r="G228" s="98" t="s">
        <v>462</v>
      </c>
      <c r="H228" s="103" t="s">
        <v>462</v>
      </c>
      <c r="I228" s="103" t="s">
        <v>686</v>
      </c>
      <c r="J228" s="105" t="s">
        <v>462</v>
      </c>
      <c r="K228" s="105" t="s">
        <v>462</v>
      </c>
      <c r="L228" s="105" t="s">
        <v>462</v>
      </c>
      <c r="M228" s="96" t="e">
        <f t="shared" si="77"/>
        <v>#VALUE!</v>
      </c>
      <c r="N228" s="105" t="s">
        <v>462</v>
      </c>
      <c r="O228" s="105" t="s">
        <v>462</v>
      </c>
      <c r="P228" s="105" t="s">
        <v>462</v>
      </c>
      <c r="Q228" s="105" t="s">
        <v>462</v>
      </c>
      <c r="R228" s="105" t="s">
        <v>462</v>
      </c>
      <c r="S228" s="105" t="s">
        <v>462</v>
      </c>
      <c r="T228" s="123" t="s">
        <v>462</v>
      </c>
      <c r="U228" s="123" t="s">
        <v>462</v>
      </c>
      <c r="V228" s="109" t="e">
        <f t="shared" si="78"/>
        <v>#VALUE!</v>
      </c>
      <c r="W228" s="109" t="e">
        <f t="shared" si="79"/>
        <v>#VALUE!</v>
      </c>
      <c r="X228" s="124" t="s">
        <v>462</v>
      </c>
      <c r="Y228" s="110" t="e">
        <f t="shared" si="80"/>
        <v>#VALUE!</v>
      </c>
      <c r="Z228" s="124"/>
      <c r="AA228" s="105" t="s">
        <v>462</v>
      </c>
      <c r="AB228" s="105" t="s">
        <v>462</v>
      </c>
      <c r="AC228" s="105" t="s">
        <v>462</v>
      </c>
      <c r="AD228" s="105" t="s">
        <v>462</v>
      </c>
      <c r="AE228" s="105" t="s">
        <v>462</v>
      </c>
      <c r="AF228" s="105" t="s">
        <v>462</v>
      </c>
      <c r="AG228" s="105" t="s">
        <v>462</v>
      </c>
      <c r="AH228" s="105" t="s">
        <v>462</v>
      </c>
      <c r="AI228" s="105" t="s">
        <v>462</v>
      </c>
      <c r="AJ228" s="105" t="s">
        <v>462</v>
      </c>
      <c r="AK228" s="105" t="s">
        <v>462</v>
      </c>
    </row>
    <row r="229" spans="1:37" ht="63" x14ac:dyDescent="0.25">
      <c r="A229" s="99" t="s">
        <v>1733</v>
      </c>
      <c r="B229" s="100">
        <v>44637</v>
      </c>
      <c r="C229" s="98">
        <v>1688</v>
      </c>
      <c r="D229" s="99" t="s">
        <v>462</v>
      </c>
      <c r="E229" s="103" t="s">
        <v>462</v>
      </c>
      <c r="F229" s="100" t="s">
        <v>462</v>
      </c>
      <c r="G229" s="98" t="s">
        <v>462</v>
      </c>
      <c r="H229" s="103" t="s">
        <v>462</v>
      </c>
      <c r="I229" s="103" t="s">
        <v>1346</v>
      </c>
      <c r="J229" s="105" t="s">
        <v>462</v>
      </c>
      <c r="K229" s="105" t="s">
        <v>462</v>
      </c>
      <c r="L229" s="105" t="s">
        <v>462</v>
      </c>
      <c r="M229" s="96" t="e">
        <f t="shared" si="77"/>
        <v>#VALUE!</v>
      </c>
      <c r="N229" s="105" t="s">
        <v>462</v>
      </c>
      <c r="O229" s="105" t="s">
        <v>462</v>
      </c>
      <c r="P229" s="105" t="s">
        <v>462</v>
      </c>
      <c r="Q229" s="105" t="s">
        <v>462</v>
      </c>
      <c r="R229" s="105" t="s">
        <v>462</v>
      </c>
      <c r="S229" s="105" t="s">
        <v>462</v>
      </c>
      <c r="T229" s="123" t="s">
        <v>462</v>
      </c>
      <c r="U229" s="123" t="s">
        <v>462</v>
      </c>
      <c r="V229" s="109" t="e">
        <f t="shared" si="78"/>
        <v>#VALUE!</v>
      </c>
      <c r="W229" s="109" t="e">
        <f t="shared" si="79"/>
        <v>#VALUE!</v>
      </c>
      <c r="X229" s="124" t="s">
        <v>462</v>
      </c>
      <c r="Y229" s="110" t="e">
        <f t="shared" si="80"/>
        <v>#VALUE!</v>
      </c>
      <c r="Z229" s="124"/>
      <c r="AA229" s="105" t="s">
        <v>462</v>
      </c>
      <c r="AB229" s="105" t="s">
        <v>462</v>
      </c>
      <c r="AC229" s="105" t="s">
        <v>462</v>
      </c>
      <c r="AD229" s="105" t="s">
        <v>462</v>
      </c>
      <c r="AE229" s="105" t="s">
        <v>462</v>
      </c>
      <c r="AF229" s="105" t="s">
        <v>462</v>
      </c>
      <c r="AG229" s="105" t="s">
        <v>462</v>
      </c>
      <c r="AH229" s="105" t="s">
        <v>462</v>
      </c>
      <c r="AI229" s="105" t="s">
        <v>462</v>
      </c>
      <c r="AJ229" s="105" t="s">
        <v>462</v>
      </c>
      <c r="AK229" s="105" t="s">
        <v>462</v>
      </c>
    </row>
    <row r="230" spans="1:37" ht="75" x14ac:dyDescent="0.25">
      <c r="A230" s="99" t="s">
        <v>1748</v>
      </c>
      <c r="B230" s="100">
        <v>44637</v>
      </c>
      <c r="C230" s="98">
        <v>1416</v>
      </c>
      <c r="D230" s="99" t="s">
        <v>2891</v>
      </c>
      <c r="E230" s="102" t="s">
        <v>1913</v>
      </c>
      <c r="F230" s="100">
        <v>44657</v>
      </c>
      <c r="G230" s="99" t="s">
        <v>1912</v>
      </c>
      <c r="H230" s="103" t="s">
        <v>77</v>
      </c>
      <c r="I230" s="103" t="s">
        <v>1749</v>
      </c>
      <c r="J230" s="104">
        <v>184820400</v>
      </c>
      <c r="K230" s="96">
        <f t="shared" ref="K230:L232" si="95">J230</f>
        <v>184820400</v>
      </c>
      <c r="L230" s="96">
        <f t="shared" si="95"/>
        <v>184820400</v>
      </c>
      <c r="M230" s="96">
        <f t="shared" si="77"/>
        <v>16801854.545454547</v>
      </c>
      <c r="N230" s="103" t="s">
        <v>505</v>
      </c>
      <c r="O230" s="103" t="s">
        <v>76</v>
      </c>
      <c r="P230" s="103" t="s">
        <v>22</v>
      </c>
      <c r="Q230" s="106">
        <v>100</v>
      </c>
      <c r="R230" s="98">
        <v>0</v>
      </c>
      <c r="S230" s="98" t="s">
        <v>23</v>
      </c>
      <c r="T230" s="107">
        <v>1000</v>
      </c>
      <c r="U230" s="109">
        <f>J230/AA230</f>
        <v>7.85</v>
      </c>
      <c r="V230" s="109">
        <f t="shared" si="78"/>
        <v>0.71363636363636362</v>
      </c>
      <c r="W230" s="109">
        <f t="shared" si="79"/>
        <v>7.1363636363636358</v>
      </c>
      <c r="X230" s="110">
        <f>U230*T230</f>
        <v>7850</v>
      </c>
      <c r="Y230" s="110">
        <f t="shared" si="80"/>
        <v>7136.363636363636</v>
      </c>
      <c r="Z230" s="110"/>
      <c r="AA230" s="104">
        <f>AB230+AC230+AD230</f>
        <v>23544000</v>
      </c>
      <c r="AB230" s="104">
        <v>7330000</v>
      </c>
      <c r="AC230" s="104">
        <v>16214000</v>
      </c>
      <c r="AD230" s="104"/>
      <c r="AE230" s="104">
        <f>AA230/T230</f>
        <v>23544</v>
      </c>
      <c r="AF230" s="104">
        <f>_xlfn.CEILING.MATH(AE230)</f>
        <v>23544</v>
      </c>
      <c r="AG230" s="103"/>
      <c r="AH230" s="100">
        <v>44713</v>
      </c>
      <c r="AI230" s="100">
        <v>44835</v>
      </c>
      <c r="AJ230" s="100"/>
      <c r="AK230" s="103" t="s">
        <v>2994</v>
      </c>
    </row>
    <row r="231" spans="1:37" ht="75" x14ac:dyDescent="0.25">
      <c r="A231" s="99" t="s">
        <v>1732</v>
      </c>
      <c r="B231" s="100">
        <v>44637</v>
      </c>
      <c r="C231" s="98">
        <v>1416</v>
      </c>
      <c r="D231" s="99" t="s">
        <v>2893</v>
      </c>
      <c r="E231" s="102" t="s">
        <v>2892</v>
      </c>
      <c r="F231" s="100">
        <v>44672</v>
      </c>
      <c r="G231" s="99" t="s">
        <v>2236</v>
      </c>
      <c r="H231" s="103" t="s">
        <v>77</v>
      </c>
      <c r="I231" s="103" t="s">
        <v>1731</v>
      </c>
      <c r="J231" s="104">
        <v>1898208969.3</v>
      </c>
      <c r="K231" s="96">
        <f t="shared" si="95"/>
        <v>1898208969.3</v>
      </c>
      <c r="L231" s="96">
        <f t="shared" si="95"/>
        <v>1898208969.3</v>
      </c>
      <c r="M231" s="96">
        <f t="shared" si="77"/>
        <v>172564451.75454545</v>
      </c>
      <c r="N231" s="103" t="s">
        <v>2237</v>
      </c>
      <c r="O231" s="103" t="s">
        <v>113</v>
      </c>
      <c r="P231" s="103" t="s">
        <v>22</v>
      </c>
      <c r="Q231" s="106">
        <v>100</v>
      </c>
      <c r="R231" s="98">
        <v>0</v>
      </c>
      <c r="S231" s="98" t="s">
        <v>26</v>
      </c>
      <c r="T231" s="107">
        <v>30</v>
      </c>
      <c r="U231" s="109">
        <f>J231/AA231</f>
        <v>9102.81</v>
      </c>
      <c r="V231" s="109">
        <f t="shared" si="78"/>
        <v>827.52818181818179</v>
      </c>
      <c r="W231" s="109">
        <f t="shared" si="79"/>
        <v>8275.2818181818184</v>
      </c>
      <c r="X231" s="110">
        <f>U231*T231</f>
        <v>273084.3</v>
      </c>
      <c r="Y231" s="110">
        <f t="shared" si="80"/>
        <v>248258.45454545456</v>
      </c>
      <c r="Z231" s="110"/>
      <c r="AA231" s="104">
        <f>AB231+AC231+AD231</f>
        <v>208530</v>
      </c>
      <c r="AB231" s="104">
        <v>208530</v>
      </c>
      <c r="AC231" s="104"/>
      <c r="AD231" s="104"/>
      <c r="AE231" s="104">
        <f>AA231/T231</f>
        <v>6951</v>
      </c>
      <c r="AF231" s="104">
        <f>_xlfn.CEILING.MATH(AE231)</f>
        <v>6951</v>
      </c>
      <c r="AG231" s="103"/>
      <c r="AH231" s="100">
        <v>44835</v>
      </c>
      <c r="AI231" s="100"/>
      <c r="AJ231" s="100"/>
      <c r="AK231" s="103" t="s">
        <v>67</v>
      </c>
    </row>
    <row r="232" spans="1:37" ht="75" x14ac:dyDescent="0.25">
      <c r="A232" s="99" t="s">
        <v>1750</v>
      </c>
      <c r="B232" s="100">
        <v>44637</v>
      </c>
      <c r="C232" s="98" t="s">
        <v>1168</v>
      </c>
      <c r="D232" s="99" t="s">
        <v>2894</v>
      </c>
      <c r="E232" s="102" t="s">
        <v>1909</v>
      </c>
      <c r="F232" s="100">
        <v>44656</v>
      </c>
      <c r="G232" s="99" t="s">
        <v>1910</v>
      </c>
      <c r="H232" s="103" t="s">
        <v>73</v>
      </c>
      <c r="I232" s="103" t="s">
        <v>1406</v>
      </c>
      <c r="J232" s="104">
        <v>57053325.359999999</v>
      </c>
      <c r="K232" s="96">
        <f t="shared" si="95"/>
        <v>57053325.359999999</v>
      </c>
      <c r="L232" s="96">
        <f t="shared" si="95"/>
        <v>57053325.359999999</v>
      </c>
      <c r="M232" s="96">
        <f t="shared" si="77"/>
        <v>5186665.9418181824</v>
      </c>
      <c r="N232" s="103" t="s">
        <v>1911</v>
      </c>
      <c r="O232" s="103" t="s">
        <v>488</v>
      </c>
      <c r="P232" s="103" t="s">
        <v>555</v>
      </c>
      <c r="Q232" s="106">
        <v>0</v>
      </c>
      <c r="R232" s="98">
        <v>100</v>
      </c>
      <c r="S232" s="98" t="s">
        <v>43</v>
      </c>
      <c r="T232" s="107">
        <v>48</v>
      </c>
      <c r="U232" s="109">
        <f>J232/AA232</f>
        <v>144.66</v>
      </c>
      <c r="V232" s="109">
        <f t="shared" si="78"/>
        <v>13.15090909090909</v>
      </c>
      <c r="W232" s="109">
        <f t="shared" si="79"/>
        <v>131.5090909090909</v>
      </c>
      <c r="X232" s="110">
        <f>U232*T232</f>
        <v>6943.68</v>
      </c>
      <c r="Y232" s="110">
        <f t="shared" si="80"/>
        <v>6312.4363636363632</v>
      </c>
      <c r="Z232" s="110"/>
      <c r="AA232" s="104">
        <f>AB232+AC232+AD232</f>
        <v>394396</v>
      </c>
      <c r="AB232" s="104">
        <v>177456</v>
      </c>
      <c r="AC232" s="104">
        <v>216940</v>
      </c>
      <c r="AD232" s="104"/>
      <c r="AE232" s="104">
        <f>AA232/T232</f>
        <v>8216.5833333333339</v>
      </c>
      <c r="AF232" s="104">
        <f>_xlfn.CEILING.MATH(AE232)</f>
        <v>8217</v>
      </c>
      <c r="AG232" s="103"/>
      <c r="AH232" s="100">
        <v>44666</v>
      </c>
      <c r="AI232" s="100">
        <v>44743</v>
      </c>
      <c r="AJ232" s="100"/>
      <c r="AK232" s="103" t="s">
        <v>1169</v>
      </c>
    </row>
    <row r="233" spans="1:37" ht="31.5" x14ac:dyDescent="0.25">
      <c r="A233" s="99" t="s">
        <v>1729</v>
      </c>
      <c r="B233" s="100">
        <v>44637</v>
      </c>
      <c r="C233" s="98">
        <v>1416</v>
      </c>
      <c r="D233" s="99" t="s">
        <v>462</v>
      </c>
      <c r="E233" s="103" t="s">
        <v>462</v>
      </c>
      <c r="F233" s="100" t="s">
        <v>462</v>
      </c>
      <c r="G233" s="98" t="s">
        <v>462</v>
      </c>
      <c r="H233" s="103" t="s">
        <v>462</v>
      </c>
      <c r="I233" s="103" t="s">
        <v>1730</v>
      </c>
      <c r="J233" s="105" t="s">
        <v>462</v>
      </c>
      <c r="K233" s="105" t="s">
        <v>462</v>
      </c>
      <c r="L233" s="105" t="s">
        <v>462</v>
      </c>
      <c r="M233" s="96" t="e">
        <f t="shared" si="77"/>
        <v>#VALUE!</v>
      </c>
      <c r="N233" s="105" t="s">
        <v>462</v>
      </c>
      <c r="O233" s="105" t="s">
        <v>462</v>
      </c>
      <c r="P233" s="105" t="s">
        <v>462</v>
      </c>
      <c r="Q233" s="105" t="s">
        <v>462</v>
      </c>
      <c r="R233" s="105" t="s">
        <v>462</v>
      </c>
      <c r="S233" s="105" t="s">
        <v>462</v>
      </c>
      <c r="T233" s="123" t="s">
        <v>462</v>
      </c>
      <c r="U233" s="123" t="s">
        <v>462</v>
      </c>
      <c r="V233" s="109" t="e">
        <f t="shared" si="78"/>
        <v>#VALUE!</v>
      </c>
      <c r="W233" s="109" t="e">
        <f t="shared" si="79"/>
        <v>#VALUE!</v>
      </c>
      <c r="X233" s="124" t="s">
        <v>462</v>
      </c>
      <c r="Y233" s="110" t="e">
        <f t="shared" si="80"/>
        <v>#VALUE!</v>
      </c>
      <c r="Z233" s="124"/>
      <c r="AA233" s="105" t="s">
        <v>462</v>
      </c>
      <c r="AB233" s="105" t="s">
        <v>462</v>
      </c>
      <c r="AC233" s="105" t="s">
        <v>462</v>
      </c>
      <c r="AD233" s="105" t="s">
        <v>462</v>
      </c>
      <c r="AE233" s="105" t="s">
        <v>462</v>
      </c>
      <c r="AF233" s="105" t="s">
        <v>462</v>
      </c>
      <c r="AG233" s="105" t="s">
        <v>462</v>
      </c>
      <c r="AH233" s="105" t="s">
        <v>462</v>
      </c>
      <c r="AI233" s="105" t="s">
        <v>462</v>
      </c>
      <c r="AJ233" s="105" t="s">
        <v>462</v>
      </c>
      <c r="AK233" s="105" t="s">
        <v>462</v>
      </c>
    </row>
    <row r="234" spans="1:37" ht="94.5" x14ac:dyDescent="0.25">
      <c r="A234" s="99" t="s">
        <v>1728</v>
      </c>
      <c r="B234" s="100">
        <v>44637</v>
      </c>
      <c r="C234" s="98">
        <v>1416</v>
      </c>
      <c r="D234" s="99" t="s">
        <v>2895</v>
      </c>
      <c r="E234" s="102" t="s">
        <v>2063</v>
      </c>
      <c r="F234" s="100">
        <v>44666</v>
      </c>
      <c r="G234" s="98" t="s">
        <v>2064</v>
      </c>
      <c r="H234" s="103" t="s">
        <v>541</v>
      </c>
      <c r="I234" s="103" t="s">
        <v>1726</v>
      </c>
      <c r="J234" s="104">
        <v>390382264.80000001</v>
      </c>
      <c r="K234" s="96">
        <f>J234</f>
        <v>390382264.80000001</v>
      </c>
      <c r="L234" s="96">
        <f>K234</f>
        <v>390382264.80000001</v>
      </c>
      <c r="M234" s="96">
        <f t="shared" si="77"/>
        <v>35489296.799999997</v>
      </c>
      <c r="N234" s="103" t="s">
        <v>951</v>
      </c>
      <c r="O234" s="103" t="s">
        <v>952</v>
      </c>
      <c r="P234" s="103" t="s">
        <v>22</v>
      </c>
      <c r="Q234" s="106">
        <v>100</v>
      </c>
      <c r="R234" s="98">
        <v>0</v>
      </c>
      <c r="S234" s="98" t="s">
        <v>43</v>
      </c>
      <c r="T234" s="114" t="s">
        <v>3255</v>
      </c>
      <c r="U234" s="109">
        <f>J234/AA234</f>
        <v>1212.97</v>
      </c>
      <c r="V234" s="109">
        <f t="shared" si="78"/>
        <v>110.27000000000001</v>
      </c>
      <c r="W234" s="109">
        <f t="shared" si="79"/>
        <v>1102.7</v>
      </c>
      <c r="X234" s="117" t="s">
        <v>2213</v>
      </c>
      <c r="Y234" s="110" t="e">
        <f t="shared" si="80"/>
        <v>#VALUE!</v>
      </c>
      <c r="Z234" s="117"/>
      <c r="AA234" s="104">
        <f>AB234+AC234+AD234</f>
        <v>321840</v>
      </c>
      <c r="AB234" s="104">
        <v>321840</v>
      </c>
      <c r="AC234" s="104"/>
      <c r="AD234" s="104"/>
      <c r="AE234" s="104">
        <v>34328</v>
      </c>
      <c r="AF234" s="104">
        <f>_xlfn.CEILING.MATH(AE234)</f>
        <v>34328</v>
      </c>
      <c r="AG234" s="103"/>
      <c r="AH234" s="100">
        <v>44743</v>
      </c>
      <c r="AI234" s="100"/>
      <c r="AJ234" s="100"/>
      <c r="AK234" s="103" t="s">
        <v>1169</v>
      </c>
    </row>
    <row r="235" spans="1:37" ht="63" x14ac:dyDescent="0.25">
      <c r="A235" s="99" t="s">
        <v>1751</v>
      </c>
      <c r="B235" s="100">
        <v>44637</v>
      </c>
      <c r="C235" s="98" t="s">
        <v>38</v>
      </c>
      <c r="D235" s="99" t="s">
        <v>462</v>
      </c>
      <c r="E235" s="103" t="s">
        <v>462</v>
      </c>
      <c r="F235" s="100" t="s">
        <v>462</v>
      </c>
      <c r="G235" s="98" t="s">
        <v>462</v>
      </c>
      <c r="H235" s="103" t="s">
        <v>462</v>
      </c>
      <c r="I235" s="103" t="s">
        <v>1344</v>
      </c>
      <c r="J235" s="105" t="s">
        <v>462</v>
      </c>
      <c r="K235" s="105" t="s">
        <v>462</v>
      </c>
      <c r="L235" s="105" t="s">
        <v>462</v>
      </c>
      <c r="M235" s="96" t="e">
        <f t="shared" si="77"/>
        <v>#VALUE!</v>
      </c>
      <c r="N235" s="105" t="s">
        <v>462</v>
      </c>
      <c r="O235" s="105" t="s">
        <v>462</v>
      </c>
      <c r="P235" s="105" t="s">
        <v>462</v>
      </c>
      <c r="Q235" s="105" t="s">
        <v>462</v>
      </c>
      <c r="R235" s="105" t="s">
        <v>462</v>
      </c>
      <c r="S235" s="105" t="s">
        <v>462</v>
      </c>
      <c r="T235" s="123" t="s">
        <v>462</v>
      </c>
      <c r="U235" s="123" t="s">
        <v>462</v>
      </c>
      <c r="V235" s="109" t="e">
        <f t="shared" si="78"/>
        <v>#VALUE!</v>
      </c>
      <c r="W235" s="109" t="e">
        <f t="shared" si="79"/>
        <v>#VALUE!</v>
      </c>
      <c r="X235" s="124" t="s">
        <v>462</v>
      </c>
      <c r="Y235" s="110" t="e">
        <f t="shared" si="80"/>
        <v>#VALUE!</v>
      </c>
      <c r="Z235" s="124"/>
      <c r="AA235" s="105" t="s">
        <v>462</v>
      </c>
      <c r="AB235" s="105" t="s">
        <v>462</v>
      </c>
      <c r="AC235" s="105" t="s">
        <v>462</v>
      </c>
      <c r="AD235" s="105" t="s">
        <v>462</v>
      </c>
      <c r="AE235" s="105" t="s">
        <v>462</v>
      </c>
      <c r="AF235" s="105" t="s">
        <v>462</v>
      </c>
      <c r="AG235" s="105" t="s">
        <v>462</v>
      </c>
      <c r="AH235" s="105" t="s">
        <v>462</v>
      </c>
      <c r="AI235" s="105" t="s">
        <v>462</v>
      </c>
      <c r="AJ235" s="105" t="s">
        <v>462</v>
      </c>
      <c r="AK235" s="105" t="s">
        <v>462</v>
      </c>
    </row>
    <row r="236" spans="1:37" ht="63" x14ac:dyDescent="0.25">
      <c r="A236" s="99" t="s">
        <v>1727</v>
      </c>
      <c r="B236" s="100">
        <v>44637</v>
      </c>
      <c r="C236" s="98">
        <v>1688</v>
      </c>
      <c r="D236" s="99" t="s">
        <v>462</v>
      </c>
      <c r="E236" s="103" t="s">
        <v>462</v>
      </c>
      <c r="F236" s="100" t="s">
        <v>462</v>
      </c>
      <c r="G236" s="98" t="s">
        <v>462</v>
      </c>
      <c r="H236" s="103" t="s">
        <v>462</v>
      </c>
      <c r="I236" s="103" t="s">
        <v>1346</v>
      </c>
      <c r="J236" s="105" t="s">
        <v>462</v>
      </c>
      <c r="K236" s="105" t="s">
        <v>462</v>
      </c>
      <c r="L236" s="105" t="s">
        <v>462</v>
      </c>
      <c r="M236" s="96" t="e">
        <f t="shared" si="77"/>
        <v>#VALUE!</v>
      </c>
      <c r="N236" s="105" t="s">
        <v>462</v>
      </c>
      <c r="O236" s="105" t="s">
        <v>462</v>
      </c>
      <c r="P236" s="105" t="s">
        <v>462</v>
      </c>
      <c r="Q236" s="105" t="s">
        <v>462</v>
      </c>
      <c r="R236" s="105" t="s">
        <v>462</v>
      </c>
      <c r="S236" s="105" t="s">
        <v>462</v>
      </c>
      <c r="T236" s="123" t="s">
        <v>462</v>
      </c>
      <c r="U236" s="123" t="s">
        <v>462</v>
      </c>
      <c r="V236" s="109" t="e">
        <f t="shared" si="78"/>
        <v>#VALUE!</v>
      </c>
      <c r="W236" s="109" t="e">
        <f t="shared" si="79"/>
        <v>#VALUE!</v>
      </c>
      <c r="X236" s="124" t="s">
        <v>462</v>
      </c>
      <c r="Y236" s="110" t="e">
        <f t="shared" si="80"/>
        <v>#VALUE!</v>
      </c>
      <c r="Z236" s="124"/>
      <c r="AA236" s="105" t="s">
        <v>462</v>
      </c>
      <c r="AB236" s="105" t="s">
        <v>462</v>
      </c>
      <c r="AC236" s="105" t="s">
        <v>462</v>
      </c>
      <c r="AD236" s="105" t="s">
        <v>462</v>
      </c>
      <c r="AE236" s="105" t="s">
        <v>462</v>
      </c>
      <c r="AF236" s="105" t="s">
        <v>462</v>
      </c>
      <c r="AG236" s="105" t="s">
        <v>462</v>
      </c>
      <c r="AH236" s="105" t="s">
        <v>462</v>
      </c>
      <c r="AI236" s="105" t="s">
        <v>462</v>
      </c>
      <c r="AJ236" s="105" t="s">
        <v>462</v>
      </c>
      <c r="AK236" s="105" t="s">
        <v>462</v>
      </c>
    </row>
    <row r="237" spans="1:37" ht="94.5" x14ac:dyDescent="0.25">
      <c r="A237" s="99" t="s">
        <v>1752</v>
      </c>
      <c r="B237" s="100">
        <v>44637</v>
      </c>
      <c r="C237" s="98">
        <v>1688</v>
      </c>
      <c r="D237" s="99" t="s">
        <v>462</v>
      </c>
      <c r="E237" s="103" t="s">
        <v>462</v>
      </c>
      <c r="F237" s="100" t="s">
        <v>462</v>
      </c>
      <c r="G237" s="98" t="s">
        <v>462</v>
      </c>
      <c r="H237" s="103" t="s">
        <v>462</v>
      </c>
      <c r="I237" s="103" t="s">
        <v>1345</v>
      </c>
      <c r="J237" s="105" t="s">
        <v>462</v>
      </c>
      <c r="K237" s="105" t="s">
        <v>462</v>
      </c>
      <c r="L237" s="105" t="s">
        <v>462</v>
      </c>
      <c r="M237" s="96" t="e">
        <f t="shared" si="77"/>
        <v>#VALUE!</v>
      </c>
      <c r="N237" s="105" t="s">
        <v>462</v>
      </c>
      <c r="O237" s="105" t="s">
        <v>462</v>
      </c>
      <c r="P237" s="105" t="s">
        <v>462</v>
      </c>
      <c r="Q237" s="105" t="s">
        <v>462</v>
      </c>
      <c r="R237" s="105" t="s">
        <v>462</v>
      </c>
      <c r="S237" s="105" t="s">
        <v>462</v>
      </c>
      <c r="T237" s="123" t="s">
        <v>462</v>
      </c>
      <c r="U237" s="123" t="s">
        <v>462</v>
      </c>
      <c r="V237" s="109" t="e">
        <f t="shared" si="78"/>
        <v>#VALUE!</v>
      </c>
      <c r="W237" s="109" t="e">
        <f t="shared" si="79"/>
        <v>#VALUE!</v>
      </c>
      <c r="X237" s="124" t="s">
        <v>462</v>
      </c>
      <c r="Y237" s="110" t="e">
        <f t="shared" si="80"/>
        <v>#VALUE!</v>
      </c>
      <c r="Z237" s="124"/>
      <c r="AA237" s="105" t="s">
        <v>462</v>
      </c>
      <c r="AB237" s="105" t="s">
        <v>462</v>
      </c>
      <c r="AC237" s="105" t="s">
        <v>462</v>
      </c>
      <c r="AD237" s="105" t="s">
        <v>462</v>
      </c>
      <c r="AE237" s="105" t="s">
        <v>462</v>
      </c>
      <c r="AF237" s="105" t="s">
        <v>462</v>
      </c>
      <c r="AG237" s="105" t="s">
        <v>462</v>
      </c>
      <c r="AH237" s="105" t="s">
        <v>462</v>
      </c>
      <c r="AI237" s="105" t="s">
        <v>462</v>
      </c>
      <c r="AJ237" s="105" t="s">
        <v>462</v>
      </c>
      <c r="AK237" s="105" t="s">
        <v>462</v>
      </c>
    </row>
    <row r="238" spans="1:37" ht="94.5" x14ac:dyDescent="0.25">
      <c r="A238" s="99" t="s">
        <v>1725</v>
      </c>
      <c r="B238" s="100">
        <v>44637</v>
      </c>
      <c r="C238" s="98">
        <v>1416</v>
      </c>
      <c r="D238" s="99" t="s">
        <v>2896</v>
      </c>
      <c r="E238" s="102" t="s">
        <v>2067</v>
      </c>
      <c r="F238" s="100">
        <v>44666</v>
      </c>
      <c r="G238" s="98" t="s">
        <v>2065</v>
      </c>
      <c r="H238" s="103" t="s">
        <v>541</v>
      </c>
      <c r="I238" s="103" t="s">
        <v>1726</v>
      </c>
      <c r="J238" s="104">
        <v>485188000</v>
      </c>
      <c r="K238" s="96">
        <f t="shared" ref="K238:L240" si="96">J238</f>
        <v>485188000</v>
      </c>
      <c r="L238" s="96">
        <f t="shared" si="96"/>
        <v>485188000</v>
      </c>
      <c r="M238" s="96">
        <f t="shared" si="77"/>
        <v>44108000</v>
      </c>
      <c r="N238" s="103" t="s">
        <v>951</v>
      </c>
      <c r="O238" s="103" t="s">
        <v>952</v>
      </c>
      <c r="P238" s="103" t="s">
        <v>22</v>
      </c>
      <c r="Q238" s="106">
        <v>100</v>
      </c>
      <c r="R238" s="98">
        <v>0</v>
      </c>
      <c r="S238" s="98" t="s">
        <v>43</v>
      </c>
      <c r="T238" s="114" t="s">
        <v>3255</v>
      </c>
      <c r="U238" s="109">
        <f>J238/AA238</f>
        <v>1212.97</v>
      </c>
      <c r="V238" s="109">
        <f t="shared" si="78"/>
        <v>110.27000000000001</v>
      </c>
      <c r="W238" s="109">
        <f t="shared" si="79"/>
        <v>1102.7</v>
      </c>
      <c r="X238" s="117" t="s">
        <v>2213</v>
      </c>
      <c r="Y238" s="110" t="e">
        <f t="shared" si="80"/>
        <v>#VALUE!</v>
      </c>
      <c r="Z238" s="117"/>
      <c r="AA238" s="104">
        <f>AB238+AC238+AD238</f>
        <v>400000</v>
      </c>
      <c r="AB238" s="104">
        <v>400000</v>
      </c>
      <c r="AC238" s="104"/>
      <c r="AD238" s="104"/>
      <c r="AE238" s="104">
        <v>36266</v>
      </c>
      <c r="AF238" s="104">
        <f>_xlfn.CEILING.MATH(AE238)</f>
        <v>36266</v>
      </c>
      <c r="AG238" s="103"/>
      <c r="AH238" s="100">
        <v>44805</v>
      </c>
      <c r="AI238" s="100"/>
      <c r="AJ238" s="100"/>
      <c r="AK238" s="103" t="s">
        <v>67</v>
      </c>
    </row>
    <row r="239" spans="1:37" ht="75" x14ac:dyDescent="0.25">
      <c r="A239" s="99" t="s">
        <v>1724</v>
      </c>
      <c r="B239" s="100">
        <v>44637</v>
      </c>
      <c r="C239" s="98">
        <v>1416</v>
      </c>
      <c r="D239" s="99" t="s">
        <v>2898</v>
      </c>
      <c r="E239" s="102" t="s">
        <v>2897</v>
      </c>
      <c r="F239" s="100">
        <v>44666</v>
      </c>
      <c r="G239" s="98" t="s">
        <v>2066</v>
      </c>
      <c r="H239" s="103" t="s">
        <v>77</v>
      </c>
      <c r="I239" s="103" t="s">
        <v>1723</v>
      </c>
      <c r="J239" s="104">
        <v>467593344</v>
      </c>
      <c r="K239" s="96">
        <f t="shared" si="96"/>
        <v>467593344</v>
      </c>
      <c r="L239" s="96">
        <f t="shared" si="96"/>
        <v>467593344</v>
      </c>
      <c r="M239" s="96">
        <f t="shared" si="77"/>
        <v>42508485.81818182</v>
      </c>
      <c r="N239" s="103" t="s">
        <v>448</v>
      </c>
      <c r="O239" s="103" t="s">
        <v>927</v>
      </c>
      <c r="P239" s="103" t="s">
        <v>22</v>
      </c>
      <c r="Q239" s="106">
        <v>100</v>
      </c>
      <c r="R239" s="98">
        <v>0</v>
      </c>
      <c r="S239" s="98" t="s">
        <v>28</v>
      </c>
      <c r="T239" s="107">
        <v>400</v>
      </c>
      <c r="U239" s="109">
        <f>J239/AA239</f>
        <v>164.16</v>
      </c>
      <c r="V239" s="109">
        <f t="shared" si="78"/>
        <v>14.923636363636362</v>
      </c>
      <c r="W239" s="109">
        <f t="shared" si="79"/>
        <v>149.23636363636365</v>
      </c>
      <c r="X239" s="110">
        <f>U239*T239</f>
        <v>65664</v>
      </c>
      <c r="Y239" s="110">
        <f t="shared" si="80"/>
        <v>59694.545454545456</v>
      </c>
      <c r="Z239" s="110"/>
      <c r="AA239" s="104">
        <f>AB239+AC239+AD239</f>
        <v>2848400</v>
      </c>
      <c r="AB239" s="104">
        <v>1736800</v>
      </c>
      <c r="AC239" s="104">
        <v>1111600</v>
      </c>
      <c r="AD239" s="104"/>
      <c r="AE239" s="104">
        <f>AA239/T239</f>
        <v>7121</v>
      </c>
      <c r="AF239" s="104">
        <f>_xlfn.CEILING.MATH(AE239)</f>
        <v>7121</v>
      </c>
      <c r="AG239" s="103"/>
      <c r="AH239" s="100">
        <v>44774</v>
      </c>
      <c r="AI239" s="100">
        <v>44896</v>
      </c>
      <c r="AJ239" s="100"/>
      <c r="AK239" s="103" t="s">
        <v>2994</v>
      </c>
    </row>
    <row r="240" spans="1:37" ht="75" x14ac:dyDescent="0.25">
      <c r="A240" s="99" t="s">
        <v>1721</v>
      </c>
      <c r="B240" s="100">
        <v>44638</v>
      </c>
      <c r="C240" s="98" t="s">
        <v>1168</v>
      </c>
      <c r="D240" s="99" t="s">
        <v>2899</v>
      </c>
      <c r="E240" s="102" t="s">
        <v>1928</v>
      </c>
      <c r="F240" s="100">
        <v>44659</v>
      </c>
      <c r="G240" s="98" t="s">
        <v>1927</v>
      </c>
      <c r="H240" s="103" t="s">
        <v>1929</v>
      </c>
      <c r="I240" s="103" t="s">
        <v>1720</v>
      </c>
      <c r="J240" s="104">
        <v>21794439.620000001</v>
      </c>
      <c r="K240" s="96">
        <f t="shared" si="96"/>
        <v>21794439.620000001</v>
      </c>
      <c r="L240" s="96">
        <f t="shared" si="96"/>
        <v>21794439.620000001</v>
      </c>
      <c r="M240" s="96">
        <f t="shared" si="77"/>
        <v>1981312.6927272729</v>
      </c>
      <c r="N240" s="103" t="s">
        <v>1930</v>
      </c>
      <c r="O240" s="103" t="s">
        <v>488</v>
      </c>
      <c r="P240" s="103" t="s">
        <v>1931</v>
      </c>
      <c r="Q240" s="106">
        <v>0</v>
      </c>
      <c r="R240" s="98">
        <v>100</v>
      </c>
      <c r="S240" s="98" t="s">
        <v>34</v>
      </c>
      <c r="T240" s="107">
        <v>10</v>
      </c>
      <c r="U240" s="109">
        <f>J240/AA240</f>
        <v>6.1400000000000006</v>
      </c>
      <c r="V240" s="109">
        <f t="shared" si="78"/>
        <v>0.55818181818181822</v>
      </c>
      <c r="W240" s="109">
        <f t="shared" si="79"/>
        <v>5.581818181818182</v>
      </c>
      <c r="X240" s="110">
        <f>U240*T240</f>
        <v>61.400000000000006</v>
      </c>
      <c r="Y240" s="110">
        <f t="shared" si="80"/>
        <v>55.81818181818182</v>
      </c>
      <c r="Z240" s="110"/>
      <c r="AA240" s="104">
        <f>AB240+AC240+AD240</f>
        <v>3549583</v>
      </c>
      <c r="AB240" s="104">
        <v>1774800</v>
      </c>
      <c r="AC240" s="104">
        <v>1774783</v>
      </c>
      <c r="AD240" s="104"/>
      <c r="AE240" s="104">
        <f>AA240/T240</f>
        <v>354958.3</v>
      </c>
      <c r="AF240" s="104">
        <f>_xlfn.CEILING.MATH(AE240)</f>
        <v>354959</v>
      </c>
      <c r="AG240" s="103"/>
      <c r="AH240" s="100">
        <v>44743</v>
      </c>
      <c r="AI240" s="100">
        <v>44805</v>
      </c>
      <c r="AJ240" s="100"/>
      <c r="AK240" s="103" t="s">
        <v>2994</v>
      </c>
    </row>
    <row r="241" spans="1:37" ht="31.5" x14ac:dyDescent="0.25">
      <c r="A241" s="99" t="s">
        <v>1722</v>
      </c>
      <c r="B241" s="100">
        <v>44638</v>
      </c>
      <c r="C241" s="98" t="s">
        <v>1168</v>
      </c>
      <c r="D241" s="99" t="s">
        <v>462</v>
      </c>
      <c r="E241" s="103" t="s">
        <v>462</v>
      </c>
      <c r="F241" s="100" t="s">
        <v>462</v>
      </c>
      <c r="G241" s="98" t="s">
        <v>462</v>
      </c>
      <c r="H241" s="103" t="s">
        <v>462</v>
      </c>
      <c r="I241" s="103" t="s">
        <v>1046</v>
      </c>
      <c r="J241" s="105" t="s">
        <v>462</v>
      </c>
      <c r="K241" s="105" t="s">
        <v>462</v>
      </c>
      <c r="L241" s="105" t="s">
        <v>462</v>
      </c>
      <c r="M241" s="96" t="e">
        <f t="shared" si="77"/>
        <v>#VALUE!</v>
      </c>
      <c r="N241" s="105" t="s">
        <v>462</v>
      </c>
      <c r="O241" s="105" t="s">
        <v>462</v>
      </c>
      <c r="P241" s="105" t="s">
        <v>462</v>
      </c>
      <c r="Q241" s="105" t="s">
        <v>462</v>
      </c>
      <c r="R241" s="105" t="s">
        <v>462</v>
      </c>
      <c r="S241" s="105" t="s">
        <v>462</v>
      </c>
      <c r="T241" s="123" t="s">
        <v>462</v>
      </c>
      <c r="U241" s="123" t="s">
        <v>462</v>
      </c>
      <c r="V241" s="109" t="e">
        <f t="shared" si="78"/>
        <v>#VALUE!</v>
      </c>
      <c r="W241" s="109" t="e">
        <f t="shared" si="79"/>
        <v>#VALUE!</v>
      </c>
      <c r="X241" s="124" t="s">
        <v>462</v>
      </c>
      <c r="Y241" s="110" t="e">
        <f t="shared" si="80"/>
        <v>#VALUE!</v>
      </c>
      <c r="Z241" s="124"/>
      <c r="AA241" s="105" t="s">
        <v>462</v>
      </c>
      <c r="AB241" s="105" t="s">
        <v>462</v>
      </c>
      <c r="AC241" s="105" t="s">
        <v>462</v>
      </c>
      <c r="AD241" s="105" t="s">
        <v>462</v>
      </c>
      <c r="AE241" s="105" t="s">
        <v>462</v>
      </c>
      <c r="AF241" s="105" t="s">
        <v>462</v>
      </c>
      <c r="AG241" s="105" t="s">
        <v>462</v>
      </c>
      <c r="AH241" s="105" t="s">
        <v>462</v>
      </c>
      <c r="AI241" s="105" t="s">
        <v>462</v>
      </c>
      <c r="AJ241" s="105" t="s">
        <v>462</v>
      </c>
      <c r="AK241" s="105" t="s">
        <v>462</v>
      </c>
    </row>
    <row r="242" spans="1:37" ht="157.5" x14ac:dyDescent="0.25">
      <c r="A242" s="99" t="s">
        <v>1718</v>
      </c>
      <c r="B242" s="100">
        <v>44643</v>
      </c>
      <c r="C242" s="98" t="s">
        <v>1168</v>
      </c>
      <c r="D242" s="99" t="s">
        <v>2900</v>
      </c>
      <c r="E242" s="102" t="s">
        <v>2056</v>
      </c>
      <c r="F242" s="100">
        <v>44663</v>
      </c>
      <c r="G242" s="98" t="s">
        <v>2058</v>
      </c>
      <c r="H242" s="103" t="s">
        <v>1403</v>
      </c>
      <c r="I242" s="103" t="s">
        <v>1719</v>
      </c>
      <c r="J242" s="104">
        <v>10732947.24</v>
      </c>
      <c r="K242" s="96">
        <f>J242</f>
        <v>10732947.24</v>
      </c>
      <c r="L242" s="96">
        <f>K242</f>
        <v>10732947.24</v>
      </c>
      <c r="M242" s="96">
        <f t="shared" si="77"/>
        <v>975722.47636363644</v>
      </c>
      <c r="N242" s="103" t="s">
        <v>2059</v>
      </c>
      <c r="O242" s="103" t="s">
        <v>2060</v>
      </c>
      <c r="P242" s="103" t="s">
        <v>22</v>
      </c>
      <c r="Q242" s="106">
        <v>100</v>
      </c>
      <c r="R242" s="98">
        <v>0</v>
      </c>
      <c r="S242" s="98" t="s">
        <v>43</v>
      </c>
      <c r="T242" s="114" t="s">
        <v>3243</v>
      </c>
      <c r="U242" s="109">
        <f>J242/AA242</f>
        <v>4.37</v>
      </c>
      <c r="V242" s="109">
        <f t="shared" si="78"/>
        <v>0.39727272727272728</v>
      </c>
      <c r="W242" s="109">
        <f t="shared" si="79"/>
        <v>3.9727272727272727</v>
      </c>
      <c r="X242" s="117" t="s">
        <v>3238</v>
      </c>
      <c r="Y242" s="110" t="e">
        <f t="shared" si="80"/>
        <v>#VALUE!</v>
      </c>
      <c r="Z242" s="117"/>
      <c r="AA242" s="104">
        <f>AB242+AC242+AD242</f>
        <v>2456052</v>
      </c>
      <c r="AB242" s="104">
        <v>1228030</v>
      </c>
      <c r="AC242" s="104">
        <v>1228022</v>
      </c>
      <c r="AD242" s="104"/>
      <c r="AE242" s="104">
        <v>245605.2</v>
      </c>
      <c r="AF242" s="104">
        <f>_xlfn.CEILING.MATH(AE242)</f>
        <v>245606</v>
      </c>
      <c r="AG242" s="103"/>
      <c r="AH242" s="100">
        <v>44743</v>
      </c>
      <c r="AI242" s="100">
        <v>44805</v>
      </c>
      <c r="AJ242" s="100"/>
      <c r="AK242" s="103" t="s">
        <v>1169</v>
      </c>
    </row>
    <row r="243" spans="1:37" ht="75" x14ac:dyDescent="0.25">
      <c r="A243" s="99" t="s">
        <v>1717</v>
      </c>
      <c r="B243" s="100">
        <v>44643</v>
      </c>
      <c r="C243" s="98" t="s">
        <v>38</v>
      </c>
      <c r="D243" s="99" t="s">
        <v>2901</v>
      </c>
      <c r="E243" s="102" t="s">
        <v>2057</v>
      </c>
      <c r="F243" s="100">
        <v>44664</v>
      </c>
      <c r="G243" s="98" t="s">
        <v>2068</v>
      </c>
      <c r="H243" s="103" t="s">
        <v>443</v>
      </c>
      <c r="I243" s="103" t="s">
        <v>1077</v>
      </c>
      <c r="J243" s="104">
        <v>140658688</v>
      </c>
      <c r="K243" s="96">
        <f>J243</f>
        <v>140658688</v>
      </c>
      <c r="L243" s="96">
        <f>K243</f>
        <v>140658688</v>
      </c>
      <c r="M243" s="96">
        <f t="shared" si="77"/>
        <v>12787153.454545455</v>
      </c>
      <c r="N243" s="103" t="s">
        <v>1199</v>
      </c>
      <c r="O243" s="103" t="s">
        <v>511</v>
      </c>
      <c r="P243" s="103" t="s">
        <v>22</v>
      </c>
      <c r="Q243" s="106">
        <v>100</v>
      </c>
      <c r="R243" s="98">
        <v>0</v>
      </c>
      <c r="S243" s="98" t="s">
        <v>43</v>
      </c>
      <c r="T243" s="107">
        <v>60</v>
      </c>
      <c r="U243" s="109">
        <f>J243/AA243</f>
        <v>17.3</v>
      </c>
      <c r="V243" s="109">
        <f t="shared" si="78"/>
        <v>1.5727272727272728</v>
      </c>
      <c r="W243" s="109">
        <f t="shared" si="79"/>
        <v>15.727272727272728</v>
      </c>
      <c r="X243" s="110">
        <f>U243*T243</f>
        <v>1038</v>
      </c>
      <c r="Y243" s="110">
        <f t="shared" si="80"/>
        <v>943.63636363636374</v>
      </c>
      <c r="Z243" s="110"/>
      <c r="AA243" s="104">
        <f>AB243+AC243+AD243</f>
        <v>8130560</v>
      </c>
      <c r="AB243" s="104">
        <v>2716380</v>
      </c>
      <c r="AC243" s="104">
        <v>5414180</v>
      </c>
      <c r="AD243" s="104"/>
      <c r="AE243" s="104">
        <f>AA243/T243</f>
        <v>135509.33333333334</v>
      </c>
      <c r="AF243" s="104">
        <f>_xlfn.CEILING.MATH(AE243)</f>
        <v>135510</v>
      </c>
      <c r="AG243" s="103"/>
      <c r="AH243" s="100">
        <v>44682</v>
      </c>
      <c r="AI243" s="100">
        <v>44743</v>
      </c>
      <c r="AJ243" s="100"/>
      <c r="AK243" s="103" t="s">
        <v>67</v>
      </c>
    </row>
    <row r="244" spans="1:37" ht="157.5" customHeight="1" x14ac:dyDescent="0.25">
      <c r="A244" s="99" t="s">
        <v>1715</v>
      </c>
      <c r="B244" s="100">
        <v>44645</v>
      </c>
      <c r="C244" s="98">
        <v>1688</v>
      </c>
      <c r="D244" s="99" t="s">
        <v>462</v>
      </c>
      <c r="E244" s="103" t="s">
        <v>462</v>
      </c>
      <c r="F244" s="100" t="s">
        <v>462</v>
      </c>
      <c r="G244" s="98" t="s">
        <v>462</v>
      </c>
      <c r="H244" s="103" t="s">
        <v>462</v>
      </c>
      <c r="I244" s="103" t="s">
        <v>1716</v>
      </c>
      <c r="J244" s="105" t="s">
        <v>462</v>
      </c>
      <c r="K244" s="105" t="s">
        <v>462</v>
      </c>
      <c r="L244" s="105" t="s">
        <v>462</v>
      </c>
      <c r="M244" s="96" t="e">
        <f t="shared" si="77"/>
        <v>#VALUE!</v>
      </c>
      <c r="N244" s="105" t="s">
        <v>462</v>
      </c>
      <c r="O244" s="105" t="s">
        <v>462</v>
      </c>
      <c r="P244" s="105" t="s">
        <v>462</v>
      </c>
      <c r="Q244" s="105" t="s">
        <v>462</v>
      </c>
      <c r="R244" s="105" t="s">
        <v>462</v>
      </c>
      <c r="S244" s="105" t="s">
        <v>462</v>
      </c>
      <c r="T244" s="123" t="s">
        <v>462</v>
      </c>
      <c r="U244" s="123" t="s">
        <v>462</v>
      </c>
      <c r="V244" s="109" t="e">
        <f t="shared" si="78"/>
        <v>#VALUE!</v>
      </c>
      <c r="W244" s="109" t="e">
        <f t="shared" si="79"/>
        <v>#VALUE!</v>
      </c>
      <c r="X244" s="124" t="s">
        <v>462</v>
      </c>
      <c r="Y244" s="110" t="e">
        <f t="shared" si="80"/>
        <v>#VALUE!</v>
      </c>
      <c r="Z244" s="124"/>
      <c r="AA244" s="105" t="s">
        <v>462</v>
      </c>
      <c r="AB244" s="105" t="s">
        <v>462</v>
      </c>
      <c r="AC244" s="105" t="s">
        <v>462</v>
      </c>
      <c r="AD244" s="105" t="s">
        <v>462</v>
      </c>
      <c r="AE244" s="105" t="s">
        <v>462</v>
      </c>
      <c r="AF244" s="105" t="s">
        <v>462</v>
      </c>
      <c r="AG244" s="105" t="s">
        <v>462</v>
      </c>
      <c r="AH244" s="105" t="s">
        <v>462</v>
      </c>
      <c r="AI244" s="105" t="s">
        <v>462</v>
      </c>
      <c r="AJ244" s="105" t="s">
        <v>462</v>
      </c>
      <c r="AK244" s="105" t="s">
        <v>462</v>
      </c>
    </row>
    <row r="245" spans="1:37" ht="75" x14ac:dyDescent="0.25">
      <c r="A245" s="99" t="s">
        <v>1714</v>
      </c>
      <c r="B245" s="100">
        <v>44645</v>
      </c>
      <c r="C245" s="98" t="s">
        <v>38</v>
      </c>
      <c r="D245" s="99" t="s">
        <v>2905</v>
      </c>
      <c r="E245" s="102" t="s">
        <v>2902</v>
      </c>
      <c r="F245" s="100">
        <v>44666</v>
      </c>
      <c r="G245" s="98" t="s">
        <v>2069</v>
      </c>
      <c r="H245" s="103" t="s">
        <v>73</v>
      </c>
      <c r="I245" s="103" t="s">
        <v>1713</v>
      </c>
      <c r="J245" s="104">
        <v>25569720</v>
      </c>
      <c r="K245" s="96">
        <f t="shared" ref="K245:L247" si="97">J245</f>
        <v>25569720</v>
      </c>
      <c r="L245" s="96">
        <f t="shared" si="97"/>
        <v>25569720</v>
      </c>
      <c r="M245" s="96">
        <f t="shared" si="77"/>
        <v>2324520</v>
      </c>
      <c r="N245" s="103" t="s">
        <v>2070</v>
      </c>
      <c r="O245" s="103" t="s">
        <v>488</v>
      </c>
      <c r="P245" s="103" t="s">
        <v>37</v>
      </c>
      <c r="Q245" s="106">
        <v>0</v>
      </c>
      <c r="R245" s="98">
        <v>100</v>
      </c>
      <c r="S245" s="98" t="s">
        <v>43</v>
      </c>
      <c r="T245" s="107">
        <v>0.4</v>
      </c>
      <c r="U245" s="109">
        <f>J245/AA245</f>
        <v>387.42</v>
      </c>
      <c r="V245" s="109">
        <f t="shared" si="78"/>
        <v>35.220000000000006</v>
      </c>
      <c r="W245" s="109">
        <f t="shared" si="79"/>
        <v>352.2</v>
      </c>
      <c r="X245" s="110">
        <f>U245*T245</f>
        <v>154.96800000000002</v>
      </c>
      <c r="Y245" s="110">
        <f t="shared" si="80"/>
        <v>140.88</v>
      </c>
      <c r="Z245" s="110"/>
      <c r="AA245" s="104">
        <f>AB245+AC245+AD245</f>
        <v>66000</v>
      </c>
      <c r="AB245" s="104">
        <v>66000</v>
      </c>
      <c r="AC245" s="104"/>
      <c r="AD245" s="104"/>
      <c r="AE245" s="104">
        <f>AA245/T245</f>
        <v>165000</v>
      </c>
      <c r="AF245" s="104">
        <f>_xlfn.CEILING.MATH(AE245)</f>
        <v>165000</v>
      </c>
      <c r="AG245" s="103"/>
      <c r="AH245" s="100">
        <v>44757</v>
      </c>
      <c r="AI245" s="100"/>
      <c r="AJ245" s="100"/>
      <c r="AK245" s="103" t="s">
        <v>1169</v>
      </c>
    </row>
    <row r="246" spans="1:37" ht="75" x14ac:dyDescent="0.25">
      <c r="A246" s="99" t="s">
        <v>1712</v>
      </c>
      <c r="B246" s="100">
        <v>44645</v>
      </c>
      <c r="C246" s="98">
        <v>1416</v>
      </c>
      <c r="D246" s="99" t="s">
        <v>2906</v>
      </c>
      <c r="E246" s="102" t="s">
        <v>2903</v>
      </c>
      <c r="F246" s="100">
        <v>44673</v>
      </c>
      <c r="G246" s="99" t="s">
        <v>2238</v>
      </c>
      <c r="H246" s="103" t="s">
        <v>77</v>
      </c>
      <c r="I246" s="103" t="s">
        <v>1711</v>
      </c>
      <c r="J246" s="104">
        <v>955521965.70000005</v>
      </c>
      <c r="K246" s="96">
        <f t="shared" si="97"/>
        <v>955521965.70000005</v>
      </c>
      <c r="L246" s="96">
        <f t="shared" si="97"/>
        <v>955521965.70000005</v>
      </c>
      <c r="M246" s="96">
        <f t="shared" si="77"/>
        <v>86865633.24545455</v>
      </c>
      <c r="N246" s="103" t="s">
        <v>2237</v>
      </c>
      <c r="O246" s="103" t="s">
        <v>2239</v>
      </c>
      <c r="P246" s="103" t="s">
        <v>22</v>
      </c>
      <c r="Q246" s="106">
        <v>100</v>
      </c>
      <c r="R246" s="98">
        <v>0</v>
      </c>
      <c r="S246" s="98" t="s">
        <v>26</v>
      </c>
      <c r="T246" s="107">
        <v>30</v>
      </c>
      <c r="U246" s="109">
        <f>J246/AA246</f>
        <v>9102.8100000000013</v>
      </c>
      <c r="V246" s="109">
        <f t="shared" si="78"/>
        <v>827.52818181818191</v>
      </c>
      <c r="W246" s="109">
        <f t="shared" si="79"/>
        <v>8275.2818181818202</v>
      </c>
      <c r="X246" s="110">
        <f>U246*T246</f>
        <v>273084.30000000005</v>
      </c>
      <c r="Y246" s="110">
        <f t="shared" si="80"/>
        <v>248258.45454545462</v>
      </c>
      <c r="Z246" s="110"/>
      <c r="AA246" s="104">
        <f>AB246+AC246+AD246</f>
        <v>104970</v>
      </c>
      <c r="AB246" s="104">
        <v>104970</v>
      </c>
      <c r="AC246" s="104"/>
      <c r="AD246" s="104"/>
      <c r="AE246" s="104">
        <f>AA246/T246</f>
        <v>3499</v>
      </c>
      <c r="AF246" s="104">
        <f>_xlfn.CEILING.MATH(AE246)</f>
        <v>3499</v>
      </c>
      <c r="AG246" s="103"/>
      <c r="AH246" s="100">
        <v>44835</v>
      </c>
      <c r="AI246" s="100"/>
      <c r="AJ246" s="100"/>
      <c r="AK246" s="103" t="s">
        <v>67</v>
      </c>
    </row>
    <row r="247" spans="1:37" ht="148.5" customHeight="1" x14ac:dyDescent="0.25">
      <c r="A247" s="99" t="s">
        <v>1710</v>
      </c>
      <c r="B247" s="100">
        <v>44645</v>
      </c>
      <c r="C247" s="98" t="s">
        <v>1168</v>
      </c>
      <c r="D247" s="99" t="s">
        <v>2907</v>
      </c>
      <c r="E247" s="102" t="s">
        <v>2904</v>
      </c>
      <c r="F247" s="100">
        <v>44669</v>
      </c>
      <c r="G247" s="98" t="s">
        <v>2092</v>
      </c>
      <c r="H247" s="103" t="s">
        <v>1403</v>
      </c>
      <c r="I247" s="103" t="s">
        <v>1106</v>
      </c>
      <c r="J247" s="104">
        <v>40634268.479999997</v>
      </c>
      <c r="K247" s="96">
        <f t="shared" si="97"/>
        <v>40634268.479999997</v>
      </c>
      <c r="L247" s="96">
        <f t="shared" si="97"/>
        <v>40634268.479999997</v>
      </c>
      <c r="M247" s="96">
        <f t="shared" si="77"/>
        <v>3694024.4072727268</v>
      </c>
      <c r="N247" s="103" t="s">
        <v>2099</v>
      </c>
      <c r="O247" s="103" t="s">
        <v>2100</v>
      </c>
      <c r="P247" s="103" t="s">
        <v>22</v>
      </c>
      <c r="Q247" s="106">
        <v>100</v>
      </c>
      <c r="R247" s="98">
        <v>0</v>
      </c>
      <c r="S247" s="98" t="s">
        <v>43</v>
      </c>
      <c r="T247" s="114" t="s">
        <v>3241</v>
      </c>
      <c r="U247" s="109">
        <f>J247/AA247</f>
        <v>12.479999999999999</v>
      </c>
      <c r="V247" s="109">
        <f t="shared" si="78"/>
        <v>1.1345454545454543</v>
      </c>
      <c r="W247" s="109">
        <f t="shared" si="79"/>
        <v>11.345454545454544</v>
      </c>
      <c r="X247" s="117" t="s">
        <v>3239</v>
      </c>
      <c r="Y247" s="110" t="e">
        <f t="shared" si="80"/>
        <v>#VALUE!</v>
      </c>
      <c r="Z247" s="117"/>
      <c r="AA247" s="104">
        <f>AB247+AC247+AD247</f>
        <v>3255951</v>
      </c>
      <c r="AB247" s="104">
        <v>1628000</v>
      </c>
      <c r="AC247" s="104">
        <v>1627951</v>
      </c>
      <c r="AD247" s="104"/>
      <c r="AE247" s="104">
        <v>325595.09999999998</v>
      </c>
      <c r="AF247" s="104">
        <f>_xlfn.CEILING.MATH(AE247)</f>
        <v>325596</v>
      </c>
      <c r="AG247" s="103"/>
      <c r="AH247" s="100">
        <v>44743</v>
      </c>
      <c r="AI247" s="100">
        <v>44805</v>
      </c>
      <c r="AJ247" s="100"/>
      <c r="AK247" s="103" t="s">
        <v>67</v>
      </c>
    </row>
    <row r="248" spans="1:37" ht="126" x14ac:dyDescent="0.25">
      <c r="A248" s="99" t="s">
        <v>1709</v>
      </c>
      <c r="B248" s="100">
        <v>44645</v>
      </c>
      <c r="C248" s="98" t="s">
        <v>1168</v>
      </c>
      <c r="D248" s="99" t="s">
        <v>462</v>
      </c>
      <c r="E248" s="103" t="s">
        <v>462</v>
      </c>
      <c r="F248" s="100" t="s">
        <v>462</v>
      </c>
      <c r="G248" s="98" t="s">
        <v>462</v>
      </c>
      <c r="H248" s="103" t="s">
        <v>462</v>
      </c>
      <c r="I248" s="103" t="s">
        <v>1708</v>
      </c>
      <c r="J248" s="105" t="s">
        <v>462</v>
      </c>
      <c r="K248" s="105" t="s">
        <v>462</v>
      </c>
      <c r="L248" s="105" t="s">
        <v>462</v>
      </c>
      <c r="M248" s="96" t="e">
        <f t="shared" si="77"/>
        <v>#VALUE!</v>
      </c>
      <c r="N248" s="105" t="s">
        <v>462</v>
      </c>
      <c r="O248" s="105" t="s">
        <v>462</v>
      </c>
      <c r="P248" s="105" t="s">
        <v>462</v>
      </c>
      <c r="Q248" s="105" t="s">
        <v>462</v>
      </c>
      <c r="R248" s="105" t="s">
        <v>462</v>
      </c>
      <c r="S248" s="105" t="s">
        <v>462</v>
      </c>
      <c r="T248" s="123" t="s">
        <v>462</v>
      </c>
      <c r="U248" s="123" t="s">
        <v>462</v>
      </c>
      <c r="V248" s="109" t="e">
        <f t="shared" si="78"/>
        <v>#VALUE!</v>
      </c>
      <c r="W248" s="109" t="e">
        <f t="shared" si="79"/>
        <v>#VALUE!</v>
      </c>
      <c r="X248" s="124" t="s">
        <v>462</v>
      </c>
      <c r="Y248" s="110" t="e">
        <f t="shared" si="80"/>
        <v>#VALUE!</v>
      </c>
      <c r="Z248" s="124"/>
      <c r="AA248" s="105" t="s">
        <v>462</v>
      </c>
      <c r="AB248" s="105" t="s">
        <v>462</v>
      </c>
      <c r="AC248" s="105" t="s">
        <v>462</v>
      </c>
      <c r="AD248" s="105" t="s">
        <v>462</v>
      </c>
      <c r="AE248" s="105" t="s">
        <v>462</v>
      </c>
      <c r="AF248" s="105" t="s">
        <v>462</v>
      </c>
      <c r="AG248" s="105" t="s">
        <v>462</v>
      </c>
      <c r="AH248" s="105" t="s">
        <v>462</v>
      </c>
      <c r="AI248" s="105" t="s">
        <v>462</v>
      </c>
      <c r="AJ248" s="105" t="s">
        <v>462</v>
      </c>
      <c r="AK248" s="105" t="s">
        <v>462</v>
      </c>
    </row>
    <row r="249" spans="1:37" ht="75" x14ac:dyDescent="0.25">
      <c r="A249" s="99" t="s">
        <v>1706</v>
      </c>
      <c r="B249" s="100">
        <v>44645</v>
      </c>
      <c r="C249" s="98">
        <v>1416</v>
      </c>
      <c r="D249" s="99" t="s">
        <v>3141</v>
      </c>
      <c r="E249" s="102" t="s">
        <v>3140</v>
      </c>
      <c r="F249" s="100">
        <v>44669</v>
      </c>
      <c r="G249" s="98" t="s">
        <v>2095</v>
      </c>
      <c r="H249" s="103" t="s">
        <v>764</v>
      </c>
      <c r="I249" s="103" t="s">
        <v>1707</v>
      </c>
      <c r="J249" s="104">
        <v>159888742.86000001</v>
      </c>
      <c r="K249" s="96">
        <f t="shared" ref="K249:L257" si="98">J249</f>
        <v>159888742.86000001</v>
      </c>
      <c r="L249" s="96">
        <f t="shared" si="98"/>
        <v>159888742.86000001</v>
      </c>
      <c r="M249" s="96">
        <f t="shared" si="77"/>
        <v>14535340.260000002</v>
      </c>
      <c r="N249" s="103" t="s">
        <v>765</v>
      </c>
      <c r="O249" s="103" t="s">
        <v>75</v>
      </c>
      <c r="P249" s="103" t="s">
        <v>555</v>
      </c>
      <c r="Q249" s="106">
        <v>0</v>
      </c>
      <c r="R249" s="98">
        <v>100</v>
      </c>
      <c r="S249" s="98" t="s">
        <v>26</v>
      </c>
      <c r="T249" s="107">
        <v>1</v>
      </c>
      <c r="U249" s="109">
        <f t="shared" ref="U249:U257" si="99">J249/AA249</f>
        <v>263842.81</v>
      </c>
      <c r="V249" s="109">
        <f t="shared" si="78"/>
        <v>23985.71</v>
      </c>
      <c r="W249" s="109">
        <f t="shared" si="79"/>
        <v>239857.1</v>
      </c>
      <c r="X249" s="110">
        <f t="shared" ref="X249:X257" si="100">U249*T249</f>
        <v>263842.81</v>
      </c>
      <c r="Y249" s="110">
        <f t="shared" si="80"/>
        <v>239857.1</v>
      </c>
      <c r="Z249" s="110"/>
      <c r="AA249" s="104">
        <f t="shared" ref="AA249:AA257" si="101">AB249+AC249+AD249</f>
        <v>606</v>
      </c>
      <c r="AB249" s="104">
        <v>272</v>
      </c>
      <c r="AC249" s="104">
        <v>334</v>
      </c>
      <c r="AD249" s="104"/>
      <c r="AE249" s="104">
        <f t="shared" ref="AE249:AE257" si="102">AA249/T249</f>
        <v>606</v>
      </c>
      <c r="AF249" s="104">
        <f t="shared" ref="AF249:AF257" si="103">_xlfn.CEILING.MATH(AE249)</f>
        <v>606</v>
      </c>
      <c r="AG249" s="103"/>
      <c r="AH249" s="100">
        <v>44713</v>
      </c>
      <c r="AI249" s="100">
        <v>44788</v>
      </c>
      <c r="AJ249" s="100"/>
      <c r="AK249" s="103" t="s">
        <v>1169</v>
      </c>
    </row>
    <row r="250" spans="1:37" ht="75" x14ac:dyDescent="0.25">
      <c r="A250" s="99" t="s">
        <v>1705</v>
      </c>
      <c r="B250" s="100">
        <v>44645</v>
      </c>
      <c r="C250" s="98">
        <v>1416</v>
      </c>
      <c r="D250" s="99" t="s">
        <v>3143</v>
      </c>
      <c r="E250" s="102" t="s">
        <v>3142</v>
      </c>
      <c r="F250" s="100">
        <v>44669</v>
      </c>
      <c r="G250" s="98" t="s">
        <v>2098</v>
      </c>
      <c r="H250" s="103" t="s">
        <v>764</v>
      </c>
      <c r="I250" s="103" t="s">
        <v>1704</v>
      </c>
      <c r="J250" s="104">
        <v>201628591.34</v>
      </c>
      <c r="K250" s="96">
        <f t="shared" si="98"/>
        <v>201628591.34</v>
      </c>
      <c r="L250" s="96">
        <f t="shared" si="98"/>
        <v>201628591.34</v>
      </c>
      <c r="M250" s="96">
        <f t="shared" si="77"/>
        <v>18329871.940000001</v>
      </c>
      <c r="N250" s="103" t="s">
        <v>765</v>
      </c>
      <c r="O250" s="103" t="s">
        <v>75</v>
      </c>
      <c r="P250" s="103" t="s">
        <v>555</v>
      </c>
      <c r="Q250" s="106">
        <v>0</v>
      </c>
      <c r="R250" s="98">
        <v>100</v>
      </c>
      <c r="S250" s="98" t="s">
        <v>26</v>
      </c>
      <c r="T250" s="107">
        <v>1</v>
      </c>
      <c r="U250" s="109">
        <f t="shared" si="99"/>
        <v>52768.54</v>
      </c>
      <c r="V250" s="109">
        <f t="shared" si="78"/>
        <v>4797.1400000000003</v>
      </c>
      <c r="W250" s="109">
        <f t="shared" si="79"/>
        <v>47971.4</v>
      </c>
      <c r="X250" s="110">
        <f t="shared" si="100"/>
        <v>52768.54</v>
      </c>
      <c r="Y250" s="110">
        <f t="shared" si="80"/>
        <v>47971.4</v>
      </c>
      <c r="Z250" s="110"/>
      <c r="AA250" s="104">
        <f t="shared" si="101"/>
        <v>3821</v>
      </c>
      <c r="AB250" s="104">
        <v>1069</v>
      </c>
      <c r="AC250" s="104">
        <v>2752</v>
      </c>
      <c r="AD250" s="104"/>
      <c r="AE250" s="104">
        <f t="shared" si="102"/>
        <v>3821</v>
      </c>
      <c r="AF250" s="104">
        <f t="shared" si="103"/>
        <v>3821</v>
      </c>
      <c r="AG250" s="103"/>
      <c r="AH250" s="100">
        <v>44743</v>
      </c>
      <c r="AI250" s="100">
        <v>44788</v>
      </c>
      <c r="AJ250" s="100"/>
      <c r="AK250" s="103" t="s">
        <v>1169</v>
      </c>
    </row>
    <row r="251" spans="1:37" ht="75" x14ac:dyDescent="0.25">
      <c r="A251" s="99" t="s">
        <v>1703</v>
      </c>
      <c r="B251" s="100">
        <v>44645</v>
      </c>
      <c r="C251" s="98">
        <v>1416</v>
      </c>
      <c r="D251" s="99" t="s">
        <v>3145</v>
      </c>
      <c r="E251" s="102" t="s">
        <v>3144</v>
      </c>
      <c r="F251" s="100">
        <v>44676</v>
      </c>
      <c r="G251" s="98" t="s">
        <v>2267</v>
      </c>
      <c r="H251" s="103" t="s">
        <v>764</v>
      </c>
      <c r="I251" s="103" t="s">
        <v>1702</v>
      </c>
      <c r="J251" s="104">
        <v>963870151.63999999</v>
      </c>
      <c r="K251" s="96">
        <f t="shared" si="98"/>
        <v>963870151.63999999</v>
      </c>
      <c r="L251" s="96">
        <f t="shared" si="98"/>
        <v>963870151.63999999</v>
      </c>
      <c r="M251" s="96">
        <f t="shared" si="77"/>
        <v>87624559.239999995</v>
      </c>
      <c r="N251" s="103" t="s">
        <v>765</v>
      </c>
      <c r="O251" s="103" t="s">
        <v>75</v>
      </c>
      <c r="P251" s="103" t="s">
        <v>555</v>
      </c>
      <c r="Q251" s="106">
        <v>0</v>
      </c>
      <c r="R251" s="98">
        <v>100</v>
      </c>
      <c r="S251" s="98" t="s">
        <v>26</v>
      </c>
      <c r="T251" s="107">
        <v>0.4</v>
      </c>
      <c r="U251" s="109">
        <f t="shared" si="99"/>
        <v>263842.7</v>
      </c>
      <c r="V251" s="109">
        <f t="shared" si="78"/>
        <v>23985.7</v>
      </c>
      <c r="W251" s="109">
        <f t="shared" si="79"/>
        <v>239857</v>
      </c>
      <c r="X251" s="110">
        <f t="shared" si="100"/>
        <v>105537.08000000002</v>
      </c>
      <c r="Y251" s="110">
        <f t="shared" si="80"/>
        <v>95942.8</v>
      </c>
      <c r="Z251" s="110"/>
      <c r="AA251" s="104">
        <f t="shared" si="101"/>
        <v>3653.2</v>
      </c>
      <c r="AB251" s="104">
        <v>986</v>
      </c>
      <c r="AC251" s="104">
        <v>2667.2</v>
      </c>
      <c r="AD251" s="104"/>
      <c r="AE251" s="104">
        <f t="shared" si="102"/>
        <v>9132.9999999999982</v>
      </c>
      <c r="AF251" s="104">
        <f t="shared" si="103"/>
        <v>9133</v>
      </c>
      <c r="AG251" s="103"/>
      <c r="AH251" s="100">
        <v>44743</v>
      </c>
      <c r="AI251" s="100">
        <v>44805</v>
      </c>
      <c r="AJ251" s="100"/>
      <c r="AK251" s="103" t="s">
        <v>1169</v>
      </c>
    </row>
    <row r="252" spans="1:37" ht="75" x14ac:dyDescent="0.25">
      <c r="A252" s="99" t="s">
        <v>1801</v>
      </c>
      <c r="B252" s="100">
        <v>44648</v>
      </c>
      <c r="C252" s="98" t="s">
        <v>1168</v>
      </c>
      <c r="D252" s="99" t="s">
        <v>3147</v>
      </c>
      <c r="E252" s="102" t="s">
        <v>3146</v>
      </c>
      <c r="F252" s="100">
        <v>44670</v>
      </c>
      <c r="G252" s="98" t="s">
        <v>2093</v>
      </c>
      <c r="H252" s="103" t="s">
        <v>443</v>
      </c>
      <c r="I252" s="103" t="s">
        <v>1166</v>
      </c>
      <c r="J252" s="104">
        <v>9199657.7200000007</v>
      </c>
      <c r="K252" s="96">
        <f t="shared" si="98"/>
        <v>9199657.7200000007</v>
      </c>
      <c r="L252" s="96">
        <f t="shared" si="98"/>
        <v>9199657.7200000007</v>
      </c>
      <c r="M252" s="96">
        <f t="shared" si="77"/>
        <v>836332.52</v>
      </c>
      <c r="N252" s="103" t="s">
        <v>2101</v>
      </c>
      <c r="O252" s="103" t="s">
        <v>1232</v>
      </c>
      <c r="P252" s="103" t="s">
        <v>22</v>
      </c>
      <c r="Q252" s="106">
        <v>100</v>
      </c>
      <c r="R252" s="98">
        <v>0</v>
      </c>
      <c r="S252" s="98" t="s">
        <v>26</v>
      </c>
      <c r="T252" s="107">
        <v>250</v>
      </c>
      <c r="U252" s="109">
        <f t="shared" si="99"/>
        <v>0.44000000000000006</v>
      </c>
      <c r="V252" s="109">
        <f t="shared" si="78"/>
        <v>0.04</v>
      </c>
      <c r="W252" s="109">
        <f t="shared" si="79"/>
        <v>0.40000000000000008</v>
      </c>
      <c r="X252" s="110">
        <f t="shared" si="100"/>
        <v>110.00000000000001</v>
      </c>
      <c r="Y252" s="110">
        <f t="shared" si="80"/>
        <v>100.00000000000001</v>
      </c>
      <c r="Z252" s="110"/>
      <c r="AA252" s="104">
        <f t="shared" si="101"/>
        <v>20908313</v>
      </c>
      <c r="AB252" s="104">
        <v>20908313</v>
      </c>
      <c r="AC252" s="104"/>
      <c r="AD252" s="104"/>
      <c r="AE252" s="104">
        <f t="shared" si="102"/>
        <v>83633.251999999993</v>
      </c>
      <c r="AF252" s="104">
        <f t="shared" si="103"/>
        <v>83634</v>
      </c>
      <c r="AG252" s="103"/>
      <c r="AH252" s="100">
        <v>44743</v>
      </c>
      <c r="AI252" s="100"/>
      <c r="AJ252" s="100"/>
      <c r="AK252" s="103" t="s">
        <v>67</v>
      </c>
    </row>
    <row r="253" spans="1:37" ht="94.5" x14ac:dyDescent="0.25">
      <c r="A253" s="99" t="s">
        <v>1799</v>
      </c>
      <c r="B253" s="100">
        <v>44648</v>
      </c>
      <c r="C253" s="98" t="s">
        <v>1168</v>
      </c>
      <c r="D253" s="99" t="s">
        <v>3149</v>
      </c>
      <c r="E253" s="102" t="s">
        <v>3148</v>
      </c>
      <c r="F253" s="100">
        <v>44671</v>
      </c>
      <c r="G253" s="98" t="s">
        <v>2094</v>
      </c>
      <c r="H253" s="103" t="s">
        <v>1249</v>
      </c>
      <c r="I253" s="103" t="s">
        <v>1800</v>
      </c>
      <c r="J253" s="104">
        <v>860904.72</v>
      </c>
      <c r="K253" s="96">
        <f t="shared" si="98"/>
        <v>860904.72</v>
      </c>
      <c r="L253" s="96">
        <f t="shared" si="98"/>
        <v>860904.72</v>
      </c>
      <c r="M253" s="96">
        <f t="shared" si="77"/>
        <v>78264.065454545445</v>
      </c>
      <c r="N253" s="103" t="s">
        <v>2102</v>
      </c>
      <c r="O253" s="103" t="s">
        <v>2103</v>
      </c>
      <c r="P253" s="103" t="s">
        <v>22</v>
      </c>
      <c r="Q253" s="106">
        <v>100</v>
      </c>
      <c r="R253" s="98">
        <v>0</v>
      </c>
      <c r="S253" s="98" t="s">
        <v>629</v>
      </c>
      <c r="T253" s="107">
        <v>1</v>
      </c>
      <c r="U253" s="109">
        <f t="shared" si="99"/>
        <v>9.8899999999999988</v>
      </c>
      <c r="V253" s="109">
        <f t="shared" si="78"/>
        <v>0.89909090909090905</v>
      </c>
      <c r="W253" s="109">
        <f t="shared" si="79"/>
        <v>8.9909090909090903</v>
      </c>
      <c r="X253" s="110">
        <f t="shared" si="100"/>
        <v>9.8899999999999988</v>
      </c>
      <c r="Y253" s="110">
        <f t="shared" si="80"/>
        <v>8.9909090909090903</v>
      </c>
      <c r="Z253" s="110"/>
      <c r="AA253" s="104">
        <f t="shared" si="101"/>
        <v>87048</v>
      </c>
      <c r="AB253" s="104">
        <v>87048</v>
      </c>
      <c r="AC253" s="104"/>
      <c r="AD253" s="104"/>
      <c r="AE253" s="104">
        <f t="shared" si="102"/>
        <v>87048</v>
      </c>
      <c r="AF253" s="104">
        <f t="shared" si="103"/>
        <v>87048</v>
      </c>
      <c r="AG253" s="103"/>
      <c r="AH253" s="100">
        <v>44743</v>
      </c>
      <c r="AI253" s="100"/>
      <c r="AJ253" s="100"/>
      <c r="AK253" s="103" t="s">
        <v>1169</v>
      </c>
    </row>
    <row r="254" spans="1:37" ht="171" customHeight="1" x14ac:dyDescent="0.25">
      <c r="A254" s="99" t="s">
        <v>1798</v>
      </c>
      <c r="B254" s="100">
        <v>44648</v>
      </c>
      <c r="C254" s="98">
        <v>545</v>
      </c>
      <c r="D254" s="99" t="s">
        <v>3149</v>
      </c>
      <c r="E254" s="102" t="s">
        <v>3148</v>
      </c>
      <c r="F254" s="100">
        <v>44676</v>
      </c>
      <c r="G254" s="98" t="s">
        <v>2268</v>
      </c>
      <c r="H254" s="103" t="s">
        <v>74</v>
      </c>
      <c r="I254" s="103" t="s">
        <v>730</v>
      </c>
      <c r="J254" s="104">
        <v>513518729.10000002</v>
      </c>
      <c r="K254" s="96">
        <f t="shared" si="98"/>
        <v>513518729.10000002</v>
      </c>
      <c r="L254" s="96">
        <f t="shared" si="98"/>
        <v>513518729.10000002</v>
      </c>
      <c r="M254" s="96">
        <f t="shared" si="77"/>
        <v>46683520.827272728</v>
      </c>
      <c r="N254" s="103" t="s">
        <v>2269</v>
      </c>
      <c r="O254" s="103" t="s">
        <v>2270</v>
      </c>
      <c r="P254" s="103" t="s">
        <v>33</v>
      </c>
      <c r="Q254" s="106">
        <v>0</v>
      </c>
      <c r="R254" s="98">
        <v>100</v>
      </c>
      <c r="S254" s="98" t="s">
        <v>26</v>
      </c>
      <c r="T254" s="107">
        <v>5</v>
      </c>
      <c r="U254" s="109">
        <f t="shared" si="99"/>
        <v>23867.940000000002</v>
      </c>
      <c r="V254" s="109">
        <f t="shared" si="78"/>
        <v>2169.8127272727274</v>
      </c>
      <c r="W254" s="109">
        <f t="shared" si="79"/>
        <v>21698.127272727274</v>
      </c>
      <c r="X254" s="110">
        <f t="shared" si="100"/>
        <v>119339.70000000001</v>
      </c>
      <c r="Y254" s="110">
        <f t="shared" si="80"/>
        <v>108490.63636363637</v>
      </c>
      <c r="Z254" s="110"/>
      <c r="AA254" s="104">
        <f t="shared" si="101"/>
        <v>21515</v>
      </c>
      <c r="AB254" s="104">
        <v>15650</v>
      </c>
      <c r="AC254" s="104">
        <v>5865</v>
      </c>
      <c r="AD254" s="104"/>
      <c r="AE254" s="104">
        <f t="shared" si="102"/>
        <v>4303</v>
      </c>
      <c r="AF254" s="104">
        <f t="shared" si="103"/>
        <v>4303</v>
      </c>
      <c r="AG254" s="103" t="s">
        <v>2271</v>
      </c>
      <c r="AH254" s="100">
        <v>44743</v>
      </c>
      <c r="AI254" s="100">
        <v>44866</v>
      </c>
      <c r="AJ254" s="100"/>
      <c r="AK254" s="103" t="s">
        <v>2994</v>
      </c>
    </row>
    <row r="255" spans="1:37" ht="63" customHeight="1" x14ac:dyDescent="0.25">
      <c r="A255" s="99" t="s">
        <v>1832</v>
      </c>
      <c r="B255" s="100">
        <v>44650</v>
      </c>
      <c r="C255" s="98" t="s">
        <v>38</v>
      </c>
      <c r="D255" s="99" t="s">
        <v>3151</v>
      </c>
      <c r="E255" s="102" t="s">
        <v>3150</v>
      </c>
      <c r="F255" s="100">
        <v>44670</v>
      </c>
      <c r="G255" s="98" t="s">
        <v>2096</v>
      </c>
      <c r="H255" s="103" t="s">
        <v>73</v>
      </c>
      <c r="I255" s="103" t="s">
        <v>1754</v>
      </c>
      <c r="J255" s="104">
        <v>7440000</v>
      </c>
      <c r="K255" s="96">
        <f t="shared" si="98"/>
        <v>7440000</v>
      </c>
      <c r="L255" s="96">
        <f t="shared" si="98"/>
        <v>7440000</v>
      </c>
      <c r="M255" s="96">
        <f t="shared" si="77"/>
        <v>676363.63636363635</v>
      </c>
      <c r="N255" s="103" t="s">
        <v>2105</v>
      </c>
      <c r="O255" s="103" t="s">
        <v>2107</v>
      </c>
      <c r="P255" s="103" t="s">
        <v>499</v>
      </c>
      <c r="Q255" s="106">
        <v>0</v>
      </c>
      <c r="R255" s="98">
        <v>100</v>
      </c>
      <c r="S255" s="98" t="s">
        <v>26</v>
      </c>
      <c r="T255" s="107">
        <v>240</v>
      </c>
      <c r="U255" s="109">
        <f t="shared" si="99"/>
        <v>3.1</v>
      </c>
      <c r="V255" s="109">
        <f t="shared" si="78"/>
        <v>0.2818181818181818</v>
      </c>
      <c r="W255" s="109">
        <f t="shared" si="79"/>
        <v>2.8181818181818183</v>
      </c>
      <c r="X255" s="110">
        <f t="shared" si="100"/>
        <v>744</v>
      </c>
      <c r="Y255" s="110">
        <f t="shared" si="80"/>
        <v>676.36363636363637</v>
      </c>
      <c r="Z255" s="110">
        <v>681.12</v>
      </c>
      <c r="AA255" s="104">
        <f t="shared" si="101"/>
        <v>2400000</v>
      </c>
      <c r="AB255" s="104">
        <v>2400000</v>
      </c>
      <c r="AC255" s="104"/>
      <c r="AD255" s="104"/>
      <c r="AE255" s="104">
        <f t="shared" si="102"/>
        <v>10000</v>
      </c>
      <c r="AF255" s="104">
        <f t="shared" si="103"/>
        <v>10000</v>
      </c>
      <c r="AG255" s="103"/>
      <c r="AH255" s="100">
        <v>44774</v>
      </c>
      <c r="AI255" s="100"/>
      <c r="AJ255" s="100"/>
      <c r="AK255" s="103" t="s">
        <v>1169</v>
      </c>
    </row>
    <row r="256" spans="1:37" ht="78.75" x14ac:dyDescent="0.25">
      <c r="A256" s="99" t="s">
        <v>1836</v>
      </c>
      <c r="B256" s="100">
        <v>44650</v>
      </c>
      <c r="C256" s="98">
        <v>545</v>
      </c>
      <c r="D256" s="99" t="s">
        <v>3154</v>
      </c>
      <c r="E256" s="102" t="s">
        <v>3152</v>
      </c>
      <c r="F256" s="100">
        <v>44670</v>
      </c>
      <c r="G256" s="98" t="s">
        <v>2104</v>
      </c>
      <c r="H256" s="103" t="s">
        <v>74</v>
      </c>
      <c r="I256" s="103" t="s">
        <v>1753</v>
      </c>
      <c r="J256" s="104">
        <v>1856250</v>
      </c>
      <c r="K256" s="96">
        <f t="shared" si="98"/>
        <v>1856250</v>
      </c>
      <c r="L256" s="96">
        <f t="shared" si="98"/>
        <v>1856250</v>
      </c>
      <c r="M256" s="96">
        <f t="shared" si="77"/>
        <v>168750</v>
      </c>
      <c r="N256" s="103" t="s">
        <v>2106</v>
      </c>
      <c r="O256" s="103" t="s">
        <v>1232</v>
      </c>
      <c r="P256" s="103" t="s">
        <v>36</v>
      </c>
      <c r="Q256" s="106">
        <v>0</v>
      </c>
      <c r="R256" s="98">
        <v>100</v>
      </c>
      <c r="S256" s="98" t="s">
        <v>26</v>
      </c>
      <c r="T256" s="107">
        <v>25</v>
      </c>
      <c r="U256" s="109">
        <f t="shared" si="99"/>
        <v>618.75</v>
      </c>
      <c r="V256" s="109">
        <f t="shared" si="78"/>
        <v>56.25</v>
      </c>
      <c r="W256" s="109">
        <f t="shared" si="79"/>
        <v>562.5</v>
      </c>
      <c r="X256" s="110">
        <f t="shared" si="100"/>
        <v>15468.75</v>
      </c>
      <c r="Y256" s="110">
        <f t="shared" si="80"/>
        <v>14062.5</v>
      </c>
      <c r="Z256" s="110"/>
      <c r="AA256" s="104">
        <f t="shared" si="101"/>
        <v>3000</v>
      </c>
      <c r="AB256" s="104">
        <v>3000</v>
      </c>
      <c r="AC256" s="104"/>
      <c r="AD256" s="104"/>
      <c r="AE256" s="104">
        <f t="shared" si="102"/>
        <v>120</v>
      </c>
      <c r="AF256" s="104">
        <f t="shared" si="103"/>
        <v>120</v>
      </c>
      <c r="AG256" s="103" t="s">
        <v>2108</v>
      </c>
      <c r="AH256" s="100">
        <v>44696</v>
      </c>
      <c r="AI256" s="100"/>
      <c r="AJ256" s="100"/>
      <c r="AK256" s="103" t="s">
        <v>1169</v>
      </c>
    </row>
    <row r="257" spans="1:37" ht="78.75" x14ac:dyDescent="0.25">
      <c r="A257" s="99" t="s">
        <v>1835</v>
      </c>
      <c r="B257" s="100">
        <v>44650</v>
      </c>
      <c r="C257" s="98">
        <v>1416</v>
      </c>
      <c r="D257" s="99" t="s">
        <v>3155</v>
      </c>
      <c r="E257" s="102" t="s">
        <v>3153</v>
      </c>
      <c r="F257" s="100">
        <v>44670</v>
      </c>
      <c r="G257" s="98" t="s">
        <v>2097</v>
      </c>
      <c r="H257" s="103" t="s">
        <v>74</v>
      </c>
      <c r="I257" s="103" t="s">
        <v>1755</v>
      </c>
      <c r="J257" s="104">
        <v>68628748.560000002</v>
      </c>
      <c r="K257" s="96">
        <f t="shared" si="98"/>
        <v>68628748.560000002</v>
      </c>
      <c r="L257" s="96">
        <f t="shared" si="98"/>
        <v>68628748.560000002</v>
      </c>
      <c r="M257" s="96">
        <f t="shared" si="77"/>
        <v>6238977.1418181816</v>
      </c>
      <c r="N257" s="103" t="s">
        <v>1409</v>
      </c>
      <c r="O257" s="103" t="s">
        <v>76</v>
      </c>
      <c r="P257" s="103" t="s">
        <v>33</v>
      </c>
      <c r="Q257" s="106">
        <v>0</v>
      </c>
      <c r="R257" s="98">
        <v>100</v>
      </c>
      <c r="S257" s="98" t="s">
        <v>23</v>
      </c>
      <c r="T257" s="107">
        <v>2000</v>
      </c>
      <c r="U257" s="109">
        <f t="shared" si="99"/>
        <v>12.120000000000001</v>
      </c>
      <c r="V257" s="109">
        <f t="shared" si="78"/>
        <v>1.101818181818182</v>
      </c>
      <c r="W257" s="109">
        <f t="shared" si="79"/>
        <v>11.018181818181819</v>
      </c>
      <c r="X257" s="110">
        <f t="shared" si="100"/>
        <v>24240.000000000004</v>
      </c>
      <c r="Y257" s="110">
        <f t="shared" si="80"/>
        <v>22036.36363636364</v>
      </c>
      <c r="Z257" s="110"/>
      <c r="AA257" s="104">
        <f t="shared" si="101"/>
        <v>5662438</v>
      </c>
      <c r="AB257" s="104">
        <v>5662438</v>
      </c>
      <c r="AC257" s="104"/>
      <c r="AD257" s="104"/>
      <c r="AE257" s="110">
        <f t="shared" si="102"/>
        <v>2831.2190000000001</v>
      </c>
      <c r="AF257" s="104">
        <f t="shared" si="103"/>
        <v>2832</v>
      </c>
      <c r="AG257" s="103"/>
      <c r="AH257" s="100">
        <v>44682</v>
      </c>
      <c r="AI257" s="100"/>
      <c r="AJ257" s="100"/>
      <c r="AK257" s="103" t="s">
        <v>1169</v>
      </c>
    </row>
    <row r="258" spans="1:37" ht="173.25" customHeight="1" x14ac:dyDescent="0.25">
      <c r="A258" s="99" t="s">
        <v>1834</v>
      </c>
      <c r="B258" s="100">
        <v>44652</v>
      </c>
      <c r="C258" s="98" t="s">
        <v>1168</v>
      </c>
      <c r="D258" s="103" t="s">
        <v>462</v>
      </c>
      <c r="E258" s="103" t="s">
        <v>462</v>
      </c>
      <c r="F258" s="100" t="s">
        <v>462</v>
      </c>
      <c r="G258" s="98" t="s">
        <v>462</v>
      </c>
      <c r="H258" s="103" t="s">
        <v>462</v>
      </c>
      <c r="I258" s="103" t="s">
        <v>1218</v>
      </c>
      <c r="J258" s="105" t="s">
        <v>462</v>
      </c>
      <c r="K258" s="105" t="s">
        <v>462</v>
      </c>
      <c r="L258" s="105" t="s">
        <v>462</v>
      </c>
      <c r="M258" s="96" t="e">
        <f t="shared" si="77"/>
        <v>#VALUE!</v>
      </c>
      <c r="N258" s="105" t="s">
        <v>462</v>
      </c>
      <c r="O258" s="105" t="s">
        <v>462</v>
      </c>
      <c r="P258" s="105" t="s">
        <v>462</v>
      </c>
      <c r="Q258" s="105" t="s">
        <v>462</v>
      </c>
      <c r="R258" s="105" t="s">
        <v>462</v>
      </c>
      <c r="S258" s="105" t="s">
        <v>462</v>
      </c>
      <c r="T258" s="123" t="s">
        <v>462</v>
      </c>
      <c r="U258" s="123" t="s">
        <v>462</v>
      </c>
      <c r="V258" s="109" t="e">
        <f t="shared" si="78"/>
        <v>#VALUE!</v>
      </c>
      <c r="W258" s="109" t="e">
        <f t="shared" si="79"/>
        <v>#VALUE!</v>
      </c>
      <c r="X258" s="124" t="s">
        <v>462</v>
      </c>
      <c r="Y258" s="110" t="e">
        <f t="shared" si="80"/>
        <v>#VALUE!</v>
      </c>
      <c r="Z258" s="124"/>
      <c r="AA258" s="105" t="s">
        <v>462</v>
      </c>
      <c r="AB258" s="105" t="s">
        <v>462</v>
      </c>
      <c r="AC258" s="105" t="s">
        <v>462</v>
      </c>
      <c r="AD258" s="105" t="s">
        <v>462</v>
      </c>
      <c r="AE258" s="105" t="s">
        <v>462</v>
      </c>
      <c r="AF258" s="105" t="s">
        <v>462</v>
      </c>
      <c r="AG258" s="105" t="s">
        <v>462</v>
      </c>
      <c r="AH258" s="105" t="s">
        <v>462</v>
      </c>
      <c r="AI258" s="105" t="s">
        <v>462</v>
      </c>
      <c r="AJ258" s="105" t="s">
        <v>462</v>
      </c>
      <c r="AK258" s="105" t="s">
        <v>462</v>
      </c>
    </row>
    <row r="259" spans="1:37" ht="94.5" x14ac:dyDescent="0.25">
      <c r="A259" s="99" t="s">
        <v>1833</v>
      </c>
      <c r="B259" s="100">
        <v>44652</v>
      </c>
      <c r="C259" s="98">
        <v>1688</v>
      </c>
      <c r="D259" s="99" t="s">
        <v>3169</v>
      </c>
      <c r="E259" s="102" t="s">
        <v>3156</v>
      </c>
      <c r="F259" s="100">
        <v>44673</v>
      </c>
      <c r="G259" s="99" t="s">
        <v>2240</v>
      </c>
      <c r="H259" s="103" t="s">
        <v>2241</v>
      </c>
      <c r="I259" s="103" t="s">
        <v>1345</v>
      </c>
      <c r="J259" s="104">
        <v>17182880</v>
      </c>
      <c r="K259" s="96">
        <f t="shared" ref="K259:L273" si="104">J259</f>
        <v>17182880</v>
      </c>
      <c r="L259" s="96">
        <f t="shared" si="104"/>
        <v>17182880</v>
      </c>
      <c r="M259" s="96">
        <f t="shared" ref="M259:M322" si="105">(K259*10)/110</f>
        <v>1562080</v>
      </c>
      <c r="N259" s="103" t="s">
        <v>2242</v>
      </c>
      <c r="O259" s="103" t="s">
        <v>367</v>
      </c>
      <c r="P259" s="103" t="s">
        <v>22</v>
      </c>
      <c r="Q259" s="106">
        <v>100</v>
      </c>
      <c r="R259" s="98">
        <v>0</v>
      </c>
      <c r="S259" s="98" t="s">
        <v>427</v>
      </c>
      <c r="T259" s="107">
        <v>5</v>
      </c>
      <c r="U259" s="109">
        <f t="shared" ref="U259:U273" si="106">J259/AA259</f>
        <v>176</v>
      </c>
      <c r="V259" s="109">
        <f t="shared" ref="V259:V322" si="107">(U259*10)/110</f>
        <v>16</v>
      </c>
      <c r="W259" s="109">
        <f t="shared" ref="W259:W322" si="108">U259-V259</f>
        <v>160</v>
      </c>
      <c r="X259" s="110">
        <f>U259*T259</f>
        <v>880</v>
      </c>
      <c r="Y259" s="110">
        <f t="shared" ref="Y259:Y322" si="109">W259*T259</f>
        <v>800</v>
      </c>
      <c r="Z259" s="110"/>
      <c r="AA259" s="104">
        <f t="shared" ref="AA259:AA273" si="110">AB259+AC259+AD259</f>
        <v>97630</v>
      </c>
      <c r="AB259" s="104">
        <v>97630</v>
      </c>
      <c r="AC259" s="104"/>
      <c r="AD259" s="104"/>
      <c r="AE259" s="104">
        <f>AA259/T259</f>
        <v>19526</v>
      </c>
      <c r="AF259" s="104">
        <f t="shared" ref="AF259:AF273" si="111">_xlfn.CEILING.MATH(AE259)</f>
        <v>19526</v>
      </c>
      <c r="AG259" s="103"/>
      <c r="AH259" s="100">
        <v>44896</v>
      </c>
      <c r="AI259" s="100"/>
      <c r="AJ259" s="100"/>
      <c r="AK259" s="103" t="s">
        <v>67</v>
      </c>
    </row>
    <row r="260" spans="1:37" ht="139.5" customHeight="1" x14ac:dyDescent="0.25">
      <c r="A260" s="99" t="s">
        <v>2044</v>
      </c>
      <c r="B260" s="100">
        <v>44655</v>
      </c>
      <c r="C260" s="98">
        <v>545</v>
      </c>
      <c r="D260" s="99" t="s">
        <v>3170</v>
      </c>
      <c r="E260" s="102" t="s">
        <v>3157</v>
      </c>
      <c r="F260" s="100">
        <v>44685</v>
      </c>
      <c r="G260" s="99" t="s">
        <v>2316</v>
      </c>
      <c r="H260" s="103" t="s">
        <v>74</v>
      </c>
      <c r="I260" s="103" t="s">
        <v>730</v>
      </c>
      <c r="J260" s="104">
        <v>478910216.10000002</v>
      </c>
      <c r="K260" s="96">
        <f t="shared" si="104"/>
        <v>478910216.10000002</v>
      </c>
      <c r="L260" s="96">
        <f t="shared" si="104"/>
        <v>478910216.10000002</v>
      </c>
      <c r="M260" s="96">
        <f t="shared" si="105"/>
        <v>43537292.372727275</v>
      </c>
      <c r="N260" s="103" t="s">
        <v>2269</v>
      </c>
      <c r="O260" s="103" t="s">
        <v>2270</v>
      </c>
      <c r="P260" s="103" t="s">
        <v>33</v>
      </c>
      <c r="Q260" s="106">
        <v>0</v>
      </c>
      <c r="R260" s="98">
        <v>100</v>
      </c>
      <c r="S260" s="98" t="s">
        <v>26</v>
      </c>
      <c r="T260" s="107">
        <v>5</v>
      </c>
      <c r="U260" s="109">
        <f t="shared" si="106"/>
        <v>23867.940000000002</v>
      </c>
      <c r="V260" s="109">
        <f t="shared" si="107"/>
        <v>2169.8127272727274</v>
      </c>
      <c r="W260" s="109">
        <f t="shared" si="108"/>
        <v>21698.127272727274</v>
      </c>
      <c r="X260" s="110">
        <f>U260*T260</f>
        <v>119339.70000000001</v>
      </c>
      <c r="Y260" s="110">
        <f t="shared" si="109"/>
        <v>108490.63636363637</v>
      </c>
      <c r="Z260" s="110"/>
      <c r="AA260" s="104">
        <f t="shared" si="110"/>
        <v>20065</v>
      </c>
      <c r="AB260" s="104">
        <v>13430</v>
      </c>
      <c r="AC260" s="104">
        <v>6635</v>
      </c>
      <c r="AD260" s="104"/>
      <c r="AE260" s="104">
        <f>AA260/T260</f>
        <v>4013</v>
      </c>
      <c r="AF260" s="104">
        <f t="shared" si="111"/>
        <v>4013</v>
      </c>
      <c r="AG260" s="103" t="s">
        <v>2277</v>
      </c>
      <c r="AH260" s="100">
        <v>44743</v>
      </c>
      <c r="AI260" s="100">
        <v>44866</v>
      </c>
      <c r="AJ260" s="100"/>
      <c r="AK260" s="103" t="s">
        <v>2994</v>
      </c>
    </row>
    <row r="261" spans="1:37" ht="94.5" x14ac:dyDescent="0.25">
      <c r="A261" s="99" t="s">
        <v>2045</v>
      </c>
      <c r="B261" s="100">
        <v>44658</v>
      </c>
      <c r="C261" s="98" t="s">
        <v>1168</v>
      </c>
      <c r="D261" s="99" t="s">
        <v>3171</v>
      </c>
      <c r="E261" s="102" t="s">
        <v>3158</v>
      </c>
      <c r="F261" s="100">
        <v>44678</v>
      </c>
      <c r="G261" s="98" t="s">
        <v>2243</v>
      </c>
      <c r="H261" s="103" t="s">
        <v>1850</v>
      </c>
      <c r="I261" s="103" t="s">
        <v>1873</v>
      </c>
      <c r="J261" s="104">
        <v>14708826</v>
      </c>
      <c r="K261" s="96">
        <f t="shared" si="104"/>
        <v>14708826</v>
      </c>
      <c r="L261" s="96">
        <f t="shared" si="104"/>
        <v>14708826</v>
      </c>
      <c r="M261" s="96">
        <f t="shared" si="105"/>
        <v>1337166</v>
      </c>
      <c r="N261" s="103" t="s">
        <v>2244</v>
      </c>
      <c r="O261" s="103" t="s">
        <v>2245</v>
      </c>
      <c r="P261" s="103" t="s">
        <v>22</v>
      </c>
      <c r="Q261" s="106">
        <v>100</v>
      </c>
      <c r="R261" s="98">
        <v>0</v>
      </c>
      <c r="S261" s="98" t="s">
        <v>26</v>
      </c>
      <c r="T261" s="114" t="s">
        <v>2246</v>
      </c>
      <c r="U261" s="109">
        <f t="shared" si="106"/>
        <v>0.99</v>
      </c>
      <c r="V261" s="109">
        <f t="shared" si="107"/>
        <v>0.09</v>
      </c>
      <c r="W261" s="109">
        <f t="shared" si="108"/>
        <v>0.9</v>
      </c>
      <c r="X261" s="117" t="s">
        <v>3244</v>
      </c>
      <c r="Y261" s="110" t="e">
        <f t="shared" si="109"/>
        <v>#VALUE!</v>
      </c>
      <c r="Z261" s="117"/>
      <c r="AA261" s="104">
        <f t="shared" si="110"/>
        <v>14857400</v>
      </c>
      <c r="AB261" s="104">
        <v>14857400</v>
      </c>
      <c r="AC261" s="104"/>
      <c r="AD261" s="104"/>
      <c r="AE261" s="104">
        <v>148574</v>
      </c>
      <c r="AF261" s="104">
        <f t="shared" si="111"/>
        <v>148574</v>
      </c>
      <c r="AG261" s="103"/>
      <c r="AH261" s="100">
        <v>44743</v>
      </c>
      <c r="AI261" s="100"/>
      <c r="AJ261" s="100"/>
      <c r="AK261" s="103" t="s">
        <v>67</v>
      </c>
    </row>
    <row r="262" spans="1:37" ht="75" x14ac:dyDescent="0.25">
      <c r="A262" s="99" t="s">
        <v>2029</v>
      </c>
      <c r="B262" s="100">
        <v>44659</v>
      </c>
      <c r="C262" s="98" t="s">
        <v>1168</v>
      </c>
      <c r="D262" s="99" t="s">
        <v>3172</v>
      </c>
      <c r="E262" s="102" t="s">
        <v>3159</v>
      </c>
      <c r="F262" s="100">
        <v>44680</v>
      </c>
      <c r="G262" s="99" t="s">
        <v>2278</v>
      </c>
      <c r="H262" s="103" t="s">
        <v>1228</v>
      </c>
      <c r="I262" s="103" t="s">
        <v>1105</v>
      </c>
      <c r="J262" s="104">
        <v>13491491.4</v>
      </c>
      <c r="K262" s="96">
        <f t="shared" si="104"/>
        <v>13491491.4</v>
      </c>
      <c r="L262" s="96">
        <f t="shared" si="104"/>
        <v>13491491.4</v>
      </c>
      <c r="M262" s="96">
        <f t="shared" si="105"/>
        <v>1226499.2181818183</v>
      </c>
      <c r="N262" s="103" t="s">
        <v>2285</v>
      </c>
      <c r="O262" s="103" t="s">
        <v>1359</v>
      </c>
      <c r="P262" s="103" t="s">
        <v>22</v>
      </c>
      <c r="Q262" s="106">
        <v>100</v>
      </c>
      <c r="R262" s="98">
        <v>0</v>
      </c>
      <c r="S262" s="98" t="s">
        <v>43</v>
      </c>
      <c r="T262" s="107">
        <v>50</v>
      </c>
      <c r="U262" s="109">
        <f t="shared" si="106"/>
        <v>6.2</v>
      </c>
      <c r="V262" s="109">
        <f t="shared" si="107"/>
        <v>0.5636363636363636</v>
      </c>
      <c r="W262" s="109">
        <f t="shared" si="108"/>
        <v>5.6363636363636367</v>
      </c>
      <c r="X262" s="110">
        <f t="shared" ref="X262:X273" si="112">U262*T262</f>
        <v>310</v>
      </c>
      <c r="Y262" s="110">
        <f t="shared" si="109"/>
        <v>281.81818181818181</v>
      </c>
      <c r="Z262" s="110"/>
      <c r="AA262" s="104">
        <f t="shared" si="110"/>
        <v>2176047</v>
      </c>
      <c r="AB262" s="104">
        <v>1300000</v>
      </c>
      <c r="AC262" s="104">
        <v>876047</v>
      </c>
      <c r="AD262" s="104"/>
      <c r="AE262" s="104">
        <f t="shared" ref="AE262:AE273" si="113">AA262/T262</f>
        <v>43520.94</v>
      </c>
      <c r="AF262" s="104">
        <f t="shared" si="111"/>
        <v>43521</v>
      </c>
      <c r="AG262" s="103"/>
      <c r="AH262" s="100">
        <v>44743</v>
      </c>
      <c r="AI262" s="100">
        <v>44805</v>
      </c>
      <c r="AJ262" s="100"/>
      <c r="AK262" s="103" t="s">
        <v>2994</v>
      </c>
    </row>
    <row r="263" spans="1:37" ht="75" x14ac:dyDescent="0.25">
      <c r="A263" s="99" t="s">
        <v>2042</v>
      </c>
      <c r="B263" s="100">
        <v>44659</v>
      </c>
      <c r="C263" s="98" t="s">
        <v>38</v>
      </c>
      <c r="D263" s="99" t="s">
        <v>3173</v>
      </c>
      <c r="E263" s="102" t="s">
        <v>3160</v>
      </c>
      <c r="F263" s="100">
        <v>44680</v>
      </c>
      <c r="G263" s="99" t="s">
        <v>2279</v>
      </c>
      <c r="H263" s="103" t="s">
        <v>77</v>
      </c>
      <c r="I263" s="103" t="s">
        <v>2043</v>
      </c>
      <c r="J263" s="104">
        <v>245357820.96000001</v>
      </c>
      <c r="K263" s="96">
        <f t="shared" si="104"/>
        <v>245357820.96000001</v>
      </c>
      <c r="L263" s="96">
        <f t="shared" si="104"/>
        <v>245357820.96000001</v>
      </c>
      <c r="M263" s="96">
        <f t="shared" si="105"/>
        <v>22305256.450909089</v>
      </c>
      <c r="N263" s="103" t="s">
        <v>2286</v>
      </c>
      <c r="O263" s="103" t="s">
        <v>488</v>
      </c>
      <c r="P263" s="103" t="s">
        <v>1788</v>
      </c>
      <c r="Q263" s="106">
        <v>0</v>
      </c>
      <c r="R263" s="98">
        <v>100</v>
      </c>
      <c r="S263" s="98" t="s">
        <v>43</v>
      </c>
      <c r="T263" s="107">
        <v>28</v>
      </c>
      <c r="U263" s="109">
        <f t="shared" si="106"/>
        <v>2926.78</v>
      </c>
      <c r="V263" s="109">
        <f t="shared" si="107"/>
        <v>266.07090909090914</v>
      </c>
      <c r="W263" s="109">
        <f t="shared" si="108"/>
        <v>2660.7090909090912</v>
      </c>
      <c r="X263" s="110">
        <f t="shared" si="112"/>
        <v>81949.840000000011</v>
      </c>
      <c r="Y263" s="110">
        <f t="shared" si="109"/>
        <v>74499.854545454553</v>
      </c>
      <c r="Z263" s="110"/>
      <c r="AA263" s="104">
        <f t="shared" si="110"/>
        <v>83832</v>
      </c>
      <c r="AB263" s="104">
        <v>83832</v>
      </c>
      <c r="AC263" s="104"/>
      <c r="AD263" s="104"/>
      <c r="AE263" s="104">
        <f t="shared" si="113"/>
        <v>2994</v>
      </c>
      <c r="AF263" s="104">
        <f t="shared" si="111"/>
        <v>2994</v>
      </c>
      <c r="AG263" s="103"/>
      <c r="AH263" s="100">
        <v>44774</v>
      </c>
      <c r="AI263" s="100"/>
      <c r="AJ263" s="100"/>
      <c r="AK263" s="103" t="s">
        <v>1169</v>
      </c>
    </row>
    <row r="264" spans="1:37" ht="75" x14ac:dyDescent="0.25">
      <c r="A264" s="99" t="s">
        <v>2041</v>
      </c>
      <c r="B264" s="100">
        <v>44659</v>
      </c>
      <c r="C264" s="98" t="s">
        <v>38</v>
      </c>
      <c r="D264" s="99" t="s">
        <v>3174</v>
      </c>
      <c r="E264" s="102" t="s">
        <v>3161</v>
      </c>
      <c r="F264" s="100">
        <v>44680</v>
      </c>
      <c r="G264" s="99" t="s">
        <v>2280</v>
      </c>
      <c r="H264" s="103" t="s">
        <v>77</v>
      </c>
      <c r="I264" s="103" t="s">
        <v>1407</v>
      </c>
      <c r="J264" s="104">
        <v>134892321.47999999</v>
      </c>
      <c r="K264" s="96">
        <f t="shared" si="104"/>
        <v>134892321.47999999</v>
      </c>
      <c r="L264" s="96">
        <f t="shared" si="104"/>
        <v>134892321.47999999</v>
      </c>
      <c r="M264" s="96">
        <f t="shared" si="105"/>
        <v>12262938.316363636</v>
      </c>
      <c r="N264" s="103" t="s">
        <v>2287</v>
      </c>
      <c r="O264" s="103" t="s">
        <v>488</v>
      </c>
      <c r="P264" s="103" t="s">
        <v>1788</v>
      </c>
      <c r="Q264" s="106">
        <v>0</v>
      </c>
      <c r="R264" s="98">
        <v>100</v>
      </c>
      <c r="S264" s="98" t="s">
        <v>43</v>
      </c>
      <c r="T264" s="107">
        <v>28</v>
      </c>
      <c r="U264" s="109">
        <f t="shared" si="106"/>
        <v>4498.21</v>
      </c>
      <c r="V264" s="109">
        <f t="shared" si="107"/>
        <v>408.92818181818183</v>
      </c>
      <c r="W264" s="109">
        <f t="shared" si="108"/>
        <v>4089.2818181818184</v>
      </c>
      <c r="X264" s="110">
        <f t="shared" si="112"/>
        <v>125949.88</v>
      </c>
      <c r="Y264" s="110">
        <f t="shared" si="109"/>
        <v>114499.89090909091</v>
      </c>
      <c r="Z264" s="110"/>
      <c r="AA264" s="104">
        <f t="shared" si="110"/>
        <v>29988</v>
      </c>
      <c r="AB264" s="104">
        <v>29988</v>
      </c>
      <c r="AC264" s="104"/>
      <c r="AD264" s="104"/>
      <c r="AE264" s="104">
        <f t="shared" si="113"/>
        <v>1071</v>
      </c>
      <c r="AF264" s="104">
        <f t="shared" si="111"/>
        <v>1071</v>
      </c>
      <c r="AG264" s="103"/>
      <c r="AH264" s="100">
        <v>44713</v>
      </c>
      <c r="AI264" s="100"/>
      <c r="AJ264" s="100"/>
      <c r="AK264" s="103" t="s">
        <v>1169</v>
      </c>
    </row>
    <row r="265" spans="1:37" ht="75" x14ac:dyDescent="0.25">
      <c r="A265" s="99" t="s">
        <v>2040</v>
      </c>
      <c r="B265" s="100">
        <v>44659</v>
      </c>
      <c r="C265" s="98">
        <v>1416</v>
      </c>
      <c r="D265" s="99" t="s">
        <v>3175</v>
      </c>
      <c r="E265" s="102" t="s">
        <v>3162</v>
      </c>
      <c r="F265" s="100">
        <v>44680</v>
      </c>
      <c r="G265" s="99" t="s">
        <v>2281</v>
      </c>
      <c r="H265" s="103" t="s">
        <v>77</v>
      </c>
      <c r="I265" s="103" t="s">
        <v>1730</v>
      </c>
      <c r="J265" s="104">
        <v>221626172.80000001</v>
      </c>
      <c r="K265" s="96">
        <f t="shared" si="104"/>
        <v>221626172.80000001</v>
      </c>
      <c r="L265" s="96">
        <f t="shared" si="104"/>
        <v>221626172.80000001</v>
      </c>
      <c r="M265" s="96">
        <f t="shared" si="105"/>
        <v>20147833.890909091</v>
      </c>
      <c r="N265" s="103" t="s">
        <v>797</v>
      </c>
      <c r="O265" s="103" t="s">
        <v>2288</v>
      </c>
      <c r="P265" s="103" t="s">
        <v>22</v>
      </c>
      <c r="Q265" s="106">
        <v>100</v>
      </c>
      <c r="R265" s="98">
        <v>0</v>
      </c>
      <c r="S265" s="98" t="s">
        <v>26</v>
      </c>
      <c r="T265" s="107">
        <v>15</v>
      </c>
      <c r="U265" s="109">
        <f t="shared" si="106"/>
        <v>401.6</v>
      </c>
      <c r="V265" s="109">
        <f t="shared" si="107"/>
        <v>36.509090909090908</v>
      </c>
      <c r="W265" s="109">
        <f t="shared" si="108"/>
        <v>365.09090909090912</v>
      </c>
      <c r="X265" s="110">
        <f t="shared" si="112"/>
        <v>6024</v>
      </c>
      <c r="Y265" s="110">
        <f t="shared" si="109"/>
        <v>5476.3636363636369</v>
      </c>
      <c r="Z265" s="110"/>
      <c r="AA265" s="104">
        <f t="shared" si="110"/>
        <v>551858</v>
      </c>
      <c r="AB265" s="104">
        <v>315645</v>
      </c>
      <c r="AC265" s="104">
        <v>236213</v>
      </c>
      <c r="AD265" s="104"/>
      <c r="AE265" s="104">
        <f t="shared" si="113"/>
        <v>36790.533333333333</v>
      </c>
      <c r="AF265" s="104">
        <f t="shared" si="111"/>
        <v>36791</v>
      </c>
      <c r="AG265" s="103"/>
      <c r="AH265" s="100">
        <v>44805</v>
      </c>
      <c r="AI265" s="100">
        <v>44895</v>
      </c>
      <c r="AJ265" s="100"/>
      <c r="AK265" s="103" t="s">
        <v>67</v>
      </c>
    </row>
    <row r="266" spans="1:37" ht="94.5" customHeight="1" x14ac:dyDescent="0.25">
      <c r="A266" s="99" t="s">
        <v>2039</v>
      </c>
      <c r="B266" s="100">
        <v>44659</v>
      </c>
      <c r="C266" s="98">
        <v>1416</v>
      </c>
      <c r="D266" s="99" t="s">
        <v>3176</v>
      </c>
      <c r="E266" s="102" t="s">
        <v>3163</v>
      </c>
      <c r="F266" s="100">
        <v>44680</v>
      </c>
      <c r="G266" s="99" t="s">
        <v>2282</v>
      </c>
      <c r="H266" s="103" t="s">
        <v>77</v>
      </c>
      <c r="I266" s="103" t="s">
        <v>1730</v>
      </c>
      <c r="J266" s="104">
        <v>288285347.19999999</v>
      </c>
      <c r="K266" s="96">
        <f t="shared" si="104"/>
        <v>288285347.19999999</v>
      </c>
      <c r="L266" s="96">
        <f t="shared" si="104"/>
        <v>288285347.19999999</v>
      </c>
      <c r="M266" s="96">
        <f t="shared" si="105"/>
        <v>26207758.836363636</v>
      </c>
      <c r="N266" s="103" t="s">
        <v>797</v>
      </c>
      <c r="O266" s="103" t="s">
        <v>2288</v>
      </c>
      <c r="P266" s="103" t="s">
        <v>22</v>
      </c>
      <c r="Q266" s="106">
        <v>100</v>
      </c>
      <c r="R266" s="98">
        <v>0</v>
      </c>
      <c r="S266" s="98" t="s">
        <v>26</v>
      </c>
      <c r="T266" s="107">
        <v>15</v>
      </c>
      <c r="U266" s="109">
        <f t="shared" si="106"/>
        <v>401.59999999999997</v>
      </c>
      <c r="V266" s="109">
        <f t="shared" si="107"/>
        <v>36.509090909090908</v>
      </c>
      <c r="W266" s="109">
        <f t="shared" si="108"/>
        <v>365.09090909090907</v>
      </c>
      <c r="X266" s="110">
        <f t="shared" si="112"/>
        <v>6023.9999999999991</v>
      </c>
      <c r="Y266" s="110">
        <f t="shared" si="109"/>
        <v>5476.363636363636</v>
      </c>
      <c r="Z266" s="110"/>
      <c r="AA266" s="104">
        <f t="shared" si="110"/>
        <v>717842</v>
      </c>
      <c r="AB266" s="104">
        <v>410580</v>
      </c>
      <c r="AC266" s="104">
        <v>307262</v>
      </c>
      <c r="AD266" s="104"/>
      <c r="AE266" s="104">
        <f t="shared" si="113"/>
        <v>47856.133333333331</v>
      </c>
      <c r="AF266" s="104">
        <f t="shared" si="111"/>
        <v>47857</v>
      </c>
      <c r="AG266" s="103"/>
      <c r="AH266" s="100">
        <v>44805</v>
      </c>
      <c r="AI266" s="100">
        <v>44895</v>
      </c>
      <c r="AJ266" s="100"/>
      <c r="AK266" s="103" t="s">
        <v>3616</v>
      </c>
    </row>
    <row r="267" spans="1:37" ht="126" x14ac:dyDescent="0.25">
      <c r="A267" s="99" t="s">
        <v>2038</v>
      </c>
      <c r="B267" s="100">
        <v>44659</v>
      </c>
      <c r="C267" s="98" t="s">
        <v>1168</v>
      </c>
      <c r="D267" s="99" t="s">
        <v>3177</v>
      </c>
      <c r="E267" s="102" t="s">
        <v>3164</v>
      </c>
      <c r="F267" s="100">
        <v>44680</v>
      </c>
      <c r="G267" s="99" t="s">
        <v>2283</v>
      </c>
      <c r="H267" s="103" t="s">
        <v>1850</v>
      </c>
      <c r="I267" s="103" t="s">
        <v>1162</v>
      </c>
      <c r="J267" s="104">
        <v>4463807.8</v>
      </c>
      <c r="K267" s="96">
        <v>4279746.16</v>
      </c>
      <c r="L267" s="96">
        <f t="shared" si="104"/>
        <v>4279746.16</v>
      </c>
      <c r="M267" s="96">
        <f t="shared" si="105"/>
        <v>389067.83272727276</v>
      </c>
      <c r="N267" s="103" t="s">
        <v>2289</v>
      </c>
      <c r="O267" s="103" t="s">
        <v>1267</v>
      </c>
      <c r="P267" s="103" t="s">
        <v>22</v>
      </c>
      <c r="Q267" s="106">
        <v>100</v>
      </c>
      <c r="R267" s="98">
        <v>0</v>
      </c>
      <c r="S267" s="98" t="s">
        <v>51</v>
      </c>
      <c r="T267" s="107">
        <v>50</v>
      </c>
      <c r="U267" s="109">
        <f t="shared" si="106"/>
        <v>71.3</v>
      </c>
      <c r="V267" s="109">
        <f t="shared" si="107"/>
        <v>6.4818181818181815</v>
      </c>
      <c r="W267" s="109">
        <f t="shared" si="108"/>
        <v>64.818181818181813</v>
      </c>
      <c r="X267" s="110">
        <f t="shared" si="112"/>
        <v>3565</v>
      </c>
      <c r="Y267" s="110">
        <f t="shared" si="109"/>
        <v>3240.9090909090905</v>
      </c>
      <c r="Z267" s="110"/>
      <c r="AA267" s="104">
        <f t="shared" si="110"/>
        <v>62606</v>
      </c>
      <c r="AB267" s="104">
        <v>62606</v>
      </c>
      <c r="AC267" s="104"/>
      <c r="AD267" s="104"/>
      <c r="AE267" s="104">
        <f t="shared" si="113"/>
        <v>1252.1199999999999</v>
      </c>
      <c r="AF267" s="104">
        <f t="shared" si="111"/>
        <v>1253</v>
      </c>
      <c r="AG267" s="103"/>
      <c r="AH267" s="100">
        <v>44743</v>
      </c>
      <c r="AI267" s="100"/>
      <c r="AJ267" s="100"/>
      <c r="AK267" s="103" t="s">
        <v>1169</v>
      </c>
    </row>
    <row r="268" spans="1:37" ht="75" x14ac:dyDescent="0.25">
      <c r="A268" s="99" t="s">
        <v>2037</v>
      </c>
      <c r="B268" s="100">
        <v>44659</v>
      </c>
      <c r="C268" s="98">
        <v>1416</v>
      </c>
      <c r="D268" s="99" t="s">
        <v>3178</v>
      </c>
      <c r="E268" s="102" t="s">
        <v>3167</v>
      </c>
      <c r="F268" s="100">
        <v>44680</v>
      </c>
      <c r="G268" s="99" t="s">
        <v>2284</v>
      </c>
      <c r="H268" s="103" t="s">
        <v>77</v>
      </c>
      <c r="I268" s="103" t="s">
        <v>1730</v>
      </c>
      <c r="J268" s="104">
        <v>174685156.80000001</v>
      </c>
      <c r="K268" s="96">
        <f t="shared" ref="K268:K273" si="114">J268</f>
        <v>174685156.80000001</v>
      </c>
      <c r="L268" s="96">
        <f t="shared" si="104"/>
        <v>174685156.80000001</v>
      </c>
      <c r="M268" s="96">
        <f t="shared" si="105"/>
        <v>15880468.800000001</v>
      </c>
      <c r="N268" s="103" t="s">
        <v>797</v>
      </c>
      <c r="O268" s="103" t="s">
        <v>2288</v>
      </c>
      <c r="P268" s="103" t="s">
        <v>22</v>
      </c>
      <c r="Q268" s="106">
        <v>100</v>
      </c>
      <c r="R268" s="98">
        <v>0</v>
      </c>
      <c r="S268" s="98" t="s">
        <v>26</v>
      </c>
      <c r="T268" s="107">
        <v>15</v>
      </c>
      <c r="U268" s="109">
        <f t="shared" si="106"/>
        <v>401.6</v>
      </c>
      <c r="V268" s="109">
        <f t="shared" si="107"/>
        <v>36.509090909090908</v>
      </c>
      <c r="W268" s="109">
        <f t="shared" si="108"/>
        <v>365.09090909090912</v>
      </c>
      <c r="X268" s="110">
        <f t="shared" si="112"/>
        <v>6024</v>
      </c>
      <c r="Y268" s="110">
        <f t="shared" si="109"/>
        <v>5476.3636363636369</v>
      </c>
      <c r="Z268" s="110"/>
      <c r="AA268" s="104">
        <f t="shared" si="110"/>
        <v>434973</v>
      </c>
      <c r="AB268" s="104">
        <v>248775</v>
      </c>
      <c r="AC268" s="104">
        <v>186198</v>
      </c>
      <c r="AD268" s="104"/>
      <c r="AE268" s="104">
        <f t="shared" si="113"/>
        <v>28998.2</v>
      </c>
      <c r="AF268" s="104">
        <f t="shared" si="111"/>
        <v>28999</v>
      </c>
      <c r="AG268" s="103"/>
      <c r="AH268" s="100">
        <v>44805</v>
      </c>
      <c r="AI268" s="100">
        <v>44895</v>
      </c>
      <c r="AJ268" s="100"/>
      <c r="AK268" s="103" t="s">
        <v>3616</v>
      </c>
    </row>
    <row r="269" spans="1:37" ht="75" x14ac:dyDescent="0.25">
      <c r="A269" s="99" t="s">
        <v>2036</v>
      </c>
      <c r="B269" s="100">
        <v>44659</v>
      </c>
      <c r="C269" s="98" t="s">
        <v>38</v>
      </c>
      <c r="D269" s="99" t="s">
        <v>3179</v>
      </c>
      <c r="E269" s="102" t="s">
        <v>3168</v>
      </c>
      <c r="F269" s="100">
        <v>44687</v>
      </c>
      <c r="G269" s="99" t="s">
        <v>2336</v>
      </c>
      <c r="H269" s="103" t="s">
        <v>77</v>
      </c>
      <c r="I269" s="103" t="s">
        <v>1176</v>
      </c>
      <c r="J269" s="104">
        <v>427185640.80000001</v>
      </c>
      <c r="K269" s="96">
        <f t="shared" si="114"/>
        <v>427185640.80000001</v>
      </c>
      <c r="L269" s="96">
        <f t="shared" si="104"/>
        <v>427185640.80000001</v>
      </c>
      <c r="M269" s="96">
        <f t="shared" si="105"/>
        <v>38835058.254545458</v>
      </c>
      <c r="N269" s="103" t="s">
        <v>1352</v>
      </c>
      <c r="O269" s="103" t="s">
        <v>1353</v>
      </c>
      <c r="P269" s="103" t="s">
        <v>22</v>
      </c>
      <c r="Q269" s="106">
        <v>100</v>
      </c>
      <c r="R269" s="98">
        <v>0</v>
      </c>
      <c r="S269" s="98" t="s">
        <v>43</v>
      </c>
      <c r="T269" s="107">
        <v>30</v>
      </c>
      <c r="U269" s="109">
        <f t="shared" si="106"/>
        <v>218.16</v>
      </c>
      <c r="V269" s="109">
        <f t="shared" si="107"/>
        <v>19.832727272727272</v>
      </c>
      <c r="W269" s="109">
        <f t="shared" si="108"/>
        <v>198.32727272727271</v>
      </c>
      <c r="X269" s="110">
        <f t="shared" si="112"/>
        <v>6544.8</v>
      </c>
      <c r="Y269" s="110">
        <f t="shared" si="109"/>
        <v>5949.8181818181811</v>
      </c>
      <c r="Z269" s="110"/>
      <c r="AA269" s="104">
        <f t="shared" si="110"/>
        <v>1958130</v>
      </c>
      <c r="AB269" s="104">
        <v>1378020</v>
      </c>
      <c r="AC269" s="104">
        <v>580110</v>
      </c>
      <c r="AD269" s="104"/>
      <c r="AE269" s="104">
        <f t="shared" si="113"/>
        <v>65271</v>
      </c>
      <c r="AF269" s="104">
        <f t="shared" si="111"/>
        <v>65271</v>
      </c>
      <c r="AG269" s="103"/>
      <c r="AH269" s="100">
        <v>44757</v>
      </c>
      <c r="AI269" s="100">
        <v>44866</v>
      </c>
      <c r="AJ269" s="100"/>
      <c r="AK269" s="103" t="s">
        <v>3616</v>
      </c>
    </row>
    <row r="270" spans="1:37" ht="94.5" x14ac:dyDescent="0.25">
      <c r="A270" s="99" t="s">
        <v>2035</v>
      </c>
      <c r="B270" s="100">
        <v>44659</v>
      </c>
      <c r="C270" s="98">
        <v>545</v>
      </c>
      <c r="D270" s="99" t="s">
        <v>3182</v>
      </c>
      <c r="E270" s="102" t="s">
        <v>3165</v>
      </c>
      <c r="F270" s="100">
        <v>44680</v>
      </c>
      <c r="G270" s="99" t="s">
        <v>2290</v>
      </c>
      <c r="H270" s="103" t="s">
        <v>77</v>
      </c>
      <c r="I270" s="103" t="s">
        <v>636</v>
      </c>
      <c r="J270" s="104">
        <v>168084516.59999999</v>
      </c>
      <c r="K270" s="96">
        <f t="shared" si="114"/>
        <v>168084516.59999999</v>
      </c>
      <c r="L270" s="96">
        <f t="shared" si="104"/>
        <v>168084516.59999999</v>
      </c>
      <c r="M270" s="96">
        <f t="shared" si="105"/>
        <v>15280410.6</v>
      </c>
      <c r="N270" s="103" t="s">
        <v>1646</v>
      </c>
      <c r="O270" s="103" t="s">
        <v>1647</v>
      </c>
      <c r="P270" s="103" t="s">
        <v>1005</v>
      </c>
      <c r="Q270" s="106">
        <v>0</v>
      </c>
      <c r="R270" s="98">
        <v>100</v>
      </c>
      <c r="S270" s="98" t="s">
        <v>26</v>
      </c>
      <c r="T270" s="107">
        <v>5</v>
      </c>
      <c r="U270" s="109">
        <f t="shared" si="106"/>
        <v>800402.46</v>
      </c>
      <c r="V270" s="109">
        <f t="shared" si="107"/>
        <v>72763.86</v>
      </c>
      <c r="W270" s="109">
        <f t="shared" si="108"/>
        <v>727638.6</v>
      </c>
      <c r="X270" s="110">
        <f t="shared" si="112"/>
        <v>4002012.3</v>
      </c>
      <c r="Y270" s="110">
        <f t="shared" si="109"/>
        <v>3638193</v>
      </c>
      <c r="Z270" s="110"/>
      <c r="AA270" s="104">
        <f t="shared" si="110"/>
        <v>210</v>
      </c>
      <c r="AB270" s="104">
        <v>210</v>
      </c>
      <c r="AC270" s="104"/>
      <c r="AD270" s="104"/>
      <c r="AE270" s="104">
        <f t="shared" si="113"/>
        <v>42</v>
      </c>
      <c r="AF270" s="104">
        <f t="shared" si="111"/>
        <v>42</v>
      </c>
      <c r="AG270" s="103" t="s">
        <v>2291</v>
      </c>
      <c r="AH270" s="100">
        <v>44713</v>
      </c>
      <c r="AI270" s="100"/>
      <c r="AJ270" s="100"/>
      <c r="AK270" s="103" t="s">
        <v>1169</v>
      </c>
    </row>
    <row r="271" spans="1:37" ht="151.5" customHeight="1" x14ac:dyDescent="0.25">
      <c r="A271" s="99" t="s">
        <v>2034</v>
      </c>
      <c r="B271" s="100">
        <v>44659</v>
      </c>
      <c r="C271" s="98">
        <v>545</v>
      </c>
      <c r="D271" s="99" t="s">
        <v>3183</v>
      </c>
      <c r="E271" s="102" t="s">
        <v>3166</v>
      </c>
      <c r="F271" s="100">
        <v>44686</v>
      </c>
      <c r="G271" s="99" t="s">
        <v>2337</v>
      </c>
      <c r="H271" s="103" t="s">
        <v>2292</v>
      </c>
      <c r="I271" s="103" t="s">
        <v>636</v>
      </c>
      <c r="J271" s="104">
        <v>400675661.10000002</v>
      </c>
      <c r="K271" s="96">
        <f t="shared" si="114"/>
        <v>400675661.10000002</v>
      </c>
      <c r="L271" s="96">
        <f t="shared" si="104"/>
        <v>400675661.10000002</v>
      </c>
      <c r="M271" s="96">
        <f t="shared" si="105"/>
        <v>36425060.100000001</v>
      </c>
      <c r="N271" s="103" t="s">
        <v>1646</v>
      </c>
      <c r="O271" s="103" t="s">
        <v>1647</v>
      </c>
      <c r="P271" s="103" t="s">
        <v>1005</v>
      </c>
      <c r="Q271" s="106">
        <v>0</v>
      </c>
      <c r="R271" s="98">
        <v>100</v>
      </c>
      <c r="S271" s="98" t="s">
        <v>26</v>
      </c>
      <c r="T271" s="107">
        <v>5</v>
      </c>
      <c r="U271" s="109">
        <f t="shared" si="106"/>
        <v>809445.78</v>
      </c>
      <c r="V271" s="109">
        <f t="shared" si="107"/>
        <v>73585.98000000001</v>
      </c>
      <c r="W271" s="109">
        <f t="shared" si="108"/>
        <v>735859.8</v>
      </c>
      <c r="X271" s="110">
        <f t="shared" si="112"/>
        <v>4047228.9000000004</v>
      </c>
      <c r="Y271" s="110">
        <f t="shared" si="109"/>
        <v>3679299</v>
      </c>
      <c r="Z271" s="110"/>
      <c r="AA271" s="104">
        <f t="shared" si="110"/>
        <v>495</v>
      </c>
      <c r="AB271" s="104">
        <v>495</v>
      </c>
      <c r="AC271" s="104"/>
      <c r="AD271" s="104"/>
      <c r="AE271" s="104">
        <f t="shared" si="113"/>
        <v>99</v>
      </c>
      <c r="AF271" s="104">
        <f t="shared" si="111"/>
        <v>99</v>
      </c>
      <c r="AG271" s="103" t="s">
        <v>2293</v>
      </c>
      <c r="AH271" s="100">
        <v>44713</v>
      </c>
      <c r="AI271" s="100"/>
      <c r="AJ271" s="100"/>
      <c r="AK271" s="103" t="s">
        <v>1169</v>
      </c>
    </row>
    <row r="272" spans="1:37" ht="75" x14ac:dyDescent="0.25">
      <c r="A272" s="99" t="s">
        <v>2033</v>
      </c>
      <c r="B272" s="100">
        <v>44662</v>
      </c>
      <c r="C272" s="98">
        <v>545</v>
      </c>
      <c r="D272" s="99" t="s">
        <v>3184</v>
      </c>
      <c r="E272" s="102" t="s">
        <v>3180</v>
      </c>
      <c r="F272" s="100">
        <v>44693</v>
      </c>
      <c r="G272" s="99" t="s">
        <v>2338</v>
      </c>
      <c r="H272" s="103" t="s">
        <v>77</v>
      </c>
      <c r="I272" s="103" t="s">
        <v>636</v>
      </c>
      <c r="J272" s="104">
        <v>488381167.80000001</v>
      </c>
      <c r="K272" s="96">
        <f t="shared" si="114"/>
        <v>488381167.80000001</v>
      </c>
      <c r="L272" s="96">
        <f t="shared" si="104"/>
        <v>488381167.80000001</v>
      </c>
      <c r="M272" s="96">
        <f t="shared" si="105"/>
        <v>44398287.981818184</v>
      </c>
      <c r="N272" s="103" t="s">
        <v>1646</v>
      </c>
      <c r="O272" s="103" t="s">
        <v>1647</v>
      </c>
      <c r="P272" s="103" t="s">
        <v>1005</v>
      </c>
      <c r="Q272" s="106">
        <v>0</v>
      </c>
      <c r="R272" s="98">
        <v>100</v>
      </c>
      <c r="S272" s="98" t="s">
        <v>26</v>
      </c>
      <c r="T272" s="107">
        <v>5</v>
      </c>
      <c r="U272" s="109">
        <f t="shared" si="106"/>
        <v>904409.57000000007</v>
      </c>
      <c r="V272" s="109">
        <f t="shared" si="107"/>
        <v>82219.051818181833</v>
      </c>
      <c r="W272" s="109">
        <f t="shared" si="108"/>
        <v>822190.51818181819</v>
      </c>
      <c r="X272" s="110">
        <f t="shared" si="112"/>
        <v>4522047.8500000006</v>
      </c>
      <c r="Y272" s="110">
        <f t="shared" si="109"/>
        <v>4110952.5909090908</v>
      </c>
      <c r="Z272" s="110"/>
      <c r="AA272" s="104">
        <f t="shared" si="110"/>
        <v>540</v>
      </c>
      <c r="AB272" s="104">
        <v>540</v>
      </c>
      <c r="AC272" s="104"/>
      <c r="AD272" s="104"/>
      <c r="AE272" s="104">
        <f t="shared" si="113"/>
        <v>108</v>
      </c>
      <c r="AF272" s="104">
        <f t="shared" si="111"/>
        <v>108</v>
      </c>
      <c r="AG272" s="103" t="s">
        <v>2340</v>
      </c>
      <c r="AH272" s="100">
        <v>44713</v>
      </c>
      <c r="AI272" s="100"/>
      <c r="AJ272" s="100"/>
      <c r="AK272" s="103" t="s">
        <v>1169</v>
      </c>
    </row>
    <row r="273" spans="1:37" ht="207" customHeight="1" x14ac:dyDescent="0.25">
      <c r="A273" s="99" t="s">
        <v>2032</v>
      </c>
      <c r="B273" s="100">
        <v>44663</v>
      </c>
      <c r="C273" s="98">
        <v>545</v>
      </c>
      <c r="D273" s="99" t="s">
        <v>3185</v>
      </c>
      <c r="E273" s="102" t="s">
        <v>3181</v>
      </c>
      <c r="F273" s="100">
        <v>44693</v>
      </c>
      <c r="G273" s="98" t="s">
        <v>2339</v>
      </c>
      <c r="H273" s="103" t="s">
        <v>77</v>
      </c>
      <c r="I273" s="103" t="s">
        <v>636</v>
      </c>
      <c r="J273" s="104">
        <v>497425263.5</v>
      </c>
      <c r="K273" s="96">
        <f t="shared" si="114"/>
        <v>497425263.5</v>
      </c>
      <c r="L273" s="96">
        <f t="shared" si="104"/>
        <v>497425263.5</v>
      </c>
      <c r="M273" s="96">
        <f t="shared" si="105"/>
        <v>45220478.5</v>
      </c>
      <c r="N273" s="103" t="s">
        <v>1646</v>
      </c>
      <c r="O273" s="103" t="s">
        <v>1647</v>
      </c>
      <c r="P273" s="103" t="s">
        <v>1005</v>
      </c>
      <c r="Q273" s="106">
        <v>0</v>
      </c>
      <c r="R273" s="98">
        <v>100</v>
      </c>
      <c r="S273" s="98" t="s">
        <v>26</v>
      </c>
      <c r="T273" s="107">
        <v>5</v>
      </c>
      <c r="U273" s="109">
        <f t="shared" si="106"/>
        <v>904409.57</v>
      </c>
      <c r="V273" s="109">
        <f t="shared" si="107"/>
        <v>82219.051818181804</v>
      </c>
      <c r="W273" s="109">
        <f t="shared" si="108"/>
        <v>822190.51818181819</v>
      </c>
      <c r="X273" s="110">
        <f t="shared" si="112"/>
        <v>4522047.8499999996</v>
      </c>
      <c r="Y273" s="110">
        <f t="shared" si="109"/>
        <v>4110952.5909090908</v>
      </c>
      <c r="Z273" s="110"/>
      <c r="AA273" s="104">
        <f t="shared" si="110"/>
        <v>550</v>
      </c>
      <c r="AB273" s="104">
        <v>550</v>
      </c>
      <c r="AC273" s="104"/>
      <c r="AD273" s="104"/>
      <c r="AE273" s="104">
        <f t="shared" si="113"/>
        <v>110</v>
      </c>
      <c r="AF273" s="104">
        <f t="shared" si="111"/>
        <v>110</v>
      </c>
      <c r="AG273" s="103" t="s">
        <v>2341</v>
      </c>
      <c r="AH273" s="100">
        <v>44713</v>
      </c>
      <c r="AI273" s="100"/>
      <c r="AJ273" s="100"/>
      <c r="AK273" s="103" t="s">
        <v>1169</v>
      </c>
    </row>
    <row r="274" spans="1:37" ht="63" x14ac:dyDescent="0.25">
      <c r="A274" s="99" t="s">
        <v>2031</v>
      </c>
      <c r="B274" s="100">
        <v>44663</v>
      </c>
      <c r="C274" s="98">
        <v>1688</v>
      </c>
      <c r="D274" s="103" t="s">
        <v>462</v>
      </c>
      <c r="E274" s="103" t="s">
        <v>462</v>
      </c>
      <c r="F274" s="100" t="s">
        <v>462</v>
      </c>
      <c r="G274" s="98" t="s">
        <v>462</v>
      </c>
      <c r="H274" s="103" t="s">
        <v>462</v>
      </c>
      <c r="I274" s="103" t="s">
        <v>1346</v>
      </c>
      <c r="J274" s="105" t="s">
        <v>462</v>
      </c>
      <c r="K274" s="105" t="s">
        <v>462</v>
      </c>
      <c r="L274" s="105" t="s">
        <v>462</v>
      </c>
      <c r="M274" s="96" t="e">
        <f t="shared" si="105"/>
        <v>#VALUE!</v>
      </c>
      <c r="N274" s="105" t="s">
        <v>462</v>
      </c>
      <c r="O274" s="105" t="s">
        <v>462</v>
      </c>
      <c r="P274" s="105" t="s">
        <v>462</v>
      </c>
      <c r="Q274" s="105" t="s">
        <v>462</v>
      </c>
      <c r="R274" s="105" t="s">
        <v>462</v>
      </c>
      <c r="S274" s="105" t="s">
        <v>462</v>
      </c>
      <c r="T274" s="123" t="s">
        <v>462</v>
      </c>
      <c r="U274" s="123" t="s">
        <v>462</v>
      </c>
      <c r="V274" s="109" t="e">
        <f t="shared" si="107"/>
        <v>#VALUE!</v>
      </c>
      <c r="W274" s="109" t="e">
        <f t="shared" si="108"/>
        <v>#VALUE!</v>
      </c>
      <c r="X274" s="124" t="s">
        <v>462</v>
      </c>
      <c r="Y274" s="110" t="e">
        <f t="shared" si="109"/>
        <v>#VALUE!</v>
      </c>
      <c r="Z274" s="124"/>
      <c r="AA274" s="105" t="s">
        <v>462</v>
      </c>
      <c r="AB274" s="105" t="s">
        <v>462</v>
      </c>
      <c r="AC274" s="105" t="s">
        <v>462</v>
      </c>
      <c r="AD274" s="105" t="s">
        <v>462</v>
      </c>
      <c r="AE274" s="105" t="s">
        <v>462</v>
      </c>
      <c r="AF274" s="105" t="s">
        <v>462</v>
      </c>
      <c r="AG274" s="105" t="s">
        <v>462</v>
      </c>
      <c r="AH274" s="105" t="s">
        <v>462</v>
      </c>
      <c r="AI274" s="105" t="s">
        <v>462</v>
      </c>
      <c r="AJ274" s="105" t="s">
        <v>462</v>
      </c>
      <c r="AK274" s="105" t="s">
        <v>462</v>
      </c>
    </row>
    <row r="275" spans="1:37" ht="63" x14ac:dyDescent="0.25">
      <c r="A275" s="99" t="s">
        <v>2030</v>
      </c>
      <c r="B275" s="100">
        <v>44663</v>
      </c>
      <c r="C275" s="98">
        <v>1688</v>
      </c>
      <c r="D275" s="103" t="s">
        <v>462</v>
      </c>
      <c r="E275" s="103" t="s">
        <v>462</v>
      </c>
      <c r="F275" s="100" t="s">
        <v>462</v>
      </c>
      <c r="G275" s="98" t="s">
        <v>462</v>
      </c>
      <c r="H275" s="103" t="s">
        <v>462</v>
      </c>
      <c r="I275" s="103" t="s">
        <v>1346</v>
      </c>
      <c r="J275" s="105" t="s">
        <v>462</v>
      </c>
      <c r="K275" s="105" t="s">
        <v>462</v>
      </c>
      <c r="L275" s="105" t="s">
        <v>462</v>
      </c>
      <c r="M275" s="96" t="e">
        <f t="shared" si="105"/>
        <v>#VALUE!</v>
      </c>
      <c r="N275" s="105" t="s">
        <v>462</v>
      </c>
      <c r="O275" s="105" t="s">
        <v>462</v>
      </c>
      <c r="P275" s="105" t="s">
        <v>462</v>
      </c>
      <c r="Q275" s="105" t="s">
        <v>462</v>
      </c>
      <c r="R275" s="105" t="s">
        <v>462</v>
      </c>
      <c r="S275" s="105" t="s">
        <v>462</v>
      </c>
      <c r="T275" s="123" t="s">
        <v>462</v>
      </c>
      <c r="U275" s="123" t="s">
        <v>462</v>
      </c>
      <c r="V275" s="109" t="e">
        <f t="shared" si="107"/>
        <v>#VALUE!</v>
      </c>
      <c r="W275" s="109" t="e">
        <f t="shared" si="108"/>
        <v>#VALUE!</v>
      </c>
      <c r="X275" s="124" t="s">
        <v>462</v>
      </c>
      <c r="Y275" s="110" t="e">
        <f t="shared" si="109"/>
        <v>#VALUE!</v>
      </c>
      <c r="Z275" s="124"/>
      <c r="AA275" s="105" t="s">
        <v>462</v>
      </c>
      <c r="AB275" s="105" t="s">
        <v>462</v>
      </c>
      <c r="AC275" s="105" t="s">
        <v>462</v>
      </c>
      <c r="AD275" s="105" t="s">
        <v>462</v>
      </c>
      <c r="AE275" s="105" t="s">
        <v>462</v>
      </c>
      <c r="AF275" s="105" t="s">
        <v>462</v>
      </c>
      <c r="AG275" s="105" t="s">
        <v>462</v>
      </c>
      <c r="AH275" s="105" t="s">
        <v>462</v>
      </c>
      <c r="AI275" s="105" t="s">
        <v>462</v>
      </c>
      <c r="AJ275" s="105" t="s">
        <v>462</v>
      </c>
      <c r="AK275" s="105" t="s">
        <v>462</v>
      </c>
    </row>
    <row r="276" spans="1:37" ht="120.75" customHeight="1" x14ac:dyDescent="0.25">
      <c r="A276" s="99" t="s">
        <v>2028</v>
      </c>
      <c r="B276" s="100">
        <v>44665</v>
      </c>
      <c r="C276" s="98">
        <v>545</v>
      </c>
      <c r="D276" s="99" t="s">
        <v>2869</v>
      </c>
      <c r="E276" s="102" t="s">
        <v>2369</v>
      </c>
      <c r="F276" s="100">
        <v>44698</v>
      </c>
      <c r="G276" s="99" t="s">
        <v>2370</v>
      </c>
      <c r="H276" s="103" t="s">
        <v>74</v>
      </c>
      <c r="I276" s="103" t="s">
        <v>744</v>
      </c>
      <c r="J276" s="104">
        <v>388924800</v>
      </c>
      <c r="K276" s="96">
        <f t="shared" ref="K276:L278" si="115">J276</f>
        <v>388924800</v>
      </c>
      <c r="L276" s="96">
        <f t="shared" si="115"/>
        <v>388924800</v>
      </c>
      <c r="M276" s="96">
        <f t="shared" si="105"/>
        <v>35356800</v>
      </c>
      <c r="N276" s="103" t="s">
        <v>1008</v>
      </c>
      <c r="O276" s="103" t="s">
        <v>2371</v>
      </c>
      <c r="P276" s="103" t="s">
        <v>499</v>
      </c>
      <c r="Q276" s="106">
        <v>0</v>
      </c>
      <c r="R276" s="98">
        <v>100</v>
      </c>
      <c r="S276" s="98" t="s">
        <v>2023</v>
      </c>
      <c r="T276" s="107">
        <v>60</v>
      </c>
      <c r="U276" s="109">
        <f>J276/AA276</f>
        <v>6380</v>
      </c>
      <c r="V276" s="109">
        <f t="shared" si="107"/>
        <v>580</v>
      </c>
      <c r="W276" s="109">
        <f t="shared" si="108"/>
        <v>5800</v>
      </c>
      <c r="X276" s="110">
        <f>U276*T276</f>
        <v>382800</v>
      </c>
      <c r="Y276" s="110">
        <f t="shared" si="109"/>
        <v>348000</v>
      </c>
      <c r="Z276" s="110"/>
      <c r="AA276" s="104">
        <f>AB276+AC276+AD276</f>
        <v>60960</v>
      </c>
      <c r="AB276" s="104">
        <v>60960</v>
      </c>
      <c r="AC276" s="104"/>
      <c r="AD276" s="104"/>
      <c r="AE276" s="104">
        <f>AA276/T276</f>
        <v>1016</v>
      </c>
      <c r="AF276" s="104">
        <f>_xlfn.CEILING.MATH(AE276)</f>
        <v>1016</v>
      </c>
      <c r="AG276" s="103" t="s">
        <v>2372</v>
      </c>
      <c r="AH276" s="100">
        <v>44727</v>
      </c>
      <c r="AI276" s="100"/>
      <c r="AJ276" s="100"/>
      <c r="AK276" s="103" t="s">
        <v>1169</v>
      </c>
    </row>
    <row r="277" spans="1:37" ht="94.5" customHeight="1" x14ac:dyDescent="0.25">
      <c r="A277" s="99" t="s">
        <v>2027</v>
      </c>
      <c r="B277" s="100">
        <v>44665</v>
      </c>
      <c r="C277" s="98">
        <v>545</v>
      </c>
      <c r="D277" s="99" t="s">
        <v>2872</v>
      </c>
      <c r="E277" s="102" t="s">
        <v>2870</v>
      </c>
      <c r="F277" s="100">
        <v>44711</v>
      </c>
      <c r="G277" s="99" t="s">
        <v>2437</v>
      </c>
      <c r="H277" s="103" t="s">
        <v>2438</v>
      </c>
      <c r="I277" s="103" t="s">
        <v>2022</v>
      </c>
      <c r="J277" s="104">
        <v>5500000000</v>
      </c>
      <c r="K277" s="96">
        <f t="shared" si="115"/>
        <v>5500000000</v>
      </c>
      <c r="L277" s="96">
        <f t="shared" si="115"/>
        <v>5500000000</v>
      </c>
      <c r="M277" s="96">
        <f t="shared" si="105"/>
        <v>500000000</v>
      </c>
      <c r="N277" s="103" t="s">
        <v>2439</v>
      </c>
      <c r="O277" s="103" t="s">
        <v>1232</v>
      </c>
      <c r="P277" s="103" t="s">
        <v>499</v>
      </c>
      <c r="Q277" s="106">
        <v>0</v>
      </c>
      <c r="R277" s="98">
        <v>100</v>
      </c>
      <c r="S277" s="98" t="s">
        <v>2023</v>
      </c>
      <c r="T277" s="107">
        <v>1</v>
      </c>
      <c r="U277" s="109">
        <f>J277/AA277</f>
        <v>110000000</v>
      </c>
      <c r="V277" s="109">
        <f t="shared" si="107"/>
        <v>10000000</v>
      </c>
      <c r="W277" s="109">
        <f t="shared" si="108"/>
        <v>100000000</v>
      </c>
      <c r="X277" s="110">
        <f>U277*T277</f>
        <v>110000000</v>
      </c>
      <c r="Y277" s="110">
        <f t="shared" si="109"/>
        <v>100000000</v>
      </c>
      <c r="Z277" s="110"/>
      <c r="AA277" s="104">
        <f>AB277+AC277+AD277</f>
        <v>50</v>
      </c>
      <c r="AB277" s="104">
        <v>50</v>
      </c>
      <c r="AC277" s="104"/>
      <c r="AD277" s="104"/>
      <c r="AE277" s="104">
        <f>AA277/T277</f>
        <v>50</v>
      </c>
      <c r="AF277" s="104">
        <f>_xlfn.CEILING.MATH(AE277)</f>
        <v>50</v>
      </c>
      <c r="AG277" s="103" t="s">
        <v>2440</v>
      </c>
      <c r="AH277" s="100" t="s">
        <v>2441</v>
      </c>
      <c r="AI277" s="100"/>
      <c r="AJ277" s="100"/>
      <c r="AK277" s="103" t="s">
        <v>2441</v>
      </c>
    </row>
    <row r="278" spans="1:37" ht="143.25" customHeight="1" x14ac:dyDescent="0.25">
      <c r="A278" s="99" t="s">
        <v>2119</v>
      </c>
      <c r="B278" s="100">
        <v>44670</v>
      </c>
      <c r="C278" s="98">
        <v>545</v>
      </c>
      <c r="D278" s="99" t="s">
        <v>2873</v>
      </c>
      <c r="E278" s="102" t="s">
        <v>2871</v>
      </c>
      <c r="F278" s="100">
        <v>44701</v>
      </c>
      <c r="G278" s="99" t="s">
        <v>2373</v>
      </c>
      <c r="H278" s="103" t="s">
        <v>537</v>
      </c>
      <c r="I278" s="103" t="s">
        <v>710</v>
      </c>
      <c r="J278" s="104">
        <v>533685310.07999998</v>
      </c>
      <c r="K278" s="96">
        <f t="shared" si="115"/>
        <v>533685310.07999998</v>
      </c>
      <c r="L278" s="96">
        <f t="shared" si="115"/>
        <v>533685310.07999998</v>
      </c>
      <c r="M278" s="96">
        <f t="shared" si="105"/>
        <v>48516846.370909095</v>
      </c>
      <c r="N278" s="103" t="s">
        <v>1065</v>
      </c>
      <c r="O278" s="103" t="s">
        <v>2374</v>
      </c>
      <c r="P278" s="103" t="s">
        <v>1066</v>
      </c>
      <c r="Q278" s="106">
        <v>0</v>
      </c>
      <c r="R278" s="98">
        <v>100</v>
      </c>
      <c r="S278" s="98" t="s">
        <v>629</v>
      </c>
      <c r="T278" s="107">
        <v>27.853999999999999</v>
      </c>
      <c r="U278" s="109">
        <f>J278/AA278</f>
        <v>31774.619999735649</v>
      </c>
      <c r="V278" s="109">
        <f t="shared" si="107"/>
        <v>2888.6018181577865</v>
      </c>
      <c r="W278" s="109">
        <f t="shared" si="108"/>
        <v>28886.018181577863</v>
      </c>
      <c r="X278" s="110">
        <f>U278*T278</f>
        <v>885050.26547263679</v>
      </c>
      <c r="Y278" s="110">
        <f t="shared" si="109"/>
        <v>804591.15042966977</v>
      </c>
      <c r="Z278" s="110"/>
      <c r="AA278" s="110">
        <f>AB278+AC278+AD278</f>
        <v>16795.962</v>
      </c>
      <c r="AB278" s="110">
        <v>14205.54</v>
      </c>
      <c r="AC278" s="110">
        <v>2590.422</v>
      </c>
      <c r="AD278" s="104"/>
      <c r="AE278" s="104">
        <f>AA278/T278</f>
        <v>603</v>
      </c>
      <c r="AF278" s="104">
        <f>_xlfn.CEILING.MATH(AE278)</f>
        <v>603</v>
      </c>
      <c r="AG278" s="103" t="s">
        <v>2375</v>
      </c>
      <c r="AH278" s="100">
        <v>44727</v>
      </c>
      <c r="AI278" s="100">
        <v>44866</v>
      </c>
      <c r="AJ278" s="100"/>
      <c r="AK278" s="103" t="s">
        <v>2994</v>
      </c>
    </row>
    <row r="279" spans="1:37" ht="179.25" customHeight="1" x14ac:dyDescent="0.25">
      <c r="A279" s="99" t="s">
        <v>2118</v>
      </c>
      <c r="B279" s="100">
        <v>44670</v>
      </c>
      <c r="C279" s="98" t="s">
        <v>1168</v>
      </c>
      <c r="D279" s="103" t="s">
        <v>462</v>
      </c>
      <c r="E279" s="103" t="s">
        <v>462</v>
      </c>
      <c r="F279" s="100" t="s">
        <v>462</v>
      </c>
      <c r="G279" s="98" t="s">
        <v>462</v>
      </c>
      <c r="H279" s="103" t="s">
        <v>462</v>
      </c>
      <c r="I279" s="103" t="s">
        <v>2024</v>
      </c>
      <c r="J279" s="105" t="s">
        <v>462</v>
      </c>
      <c r="K279" s="105" t="s">
        <v>462</v>
      </c>
      <c r="L279" s="105" t="s">
        <v>462</v>
      </c>
      <c r="M279" s="96" t="e">
        <f t="shared" si="105"/>
        <v>#VALUE!</v>
      </c>
      <c r="N279" s="105" t="s">
        <v>462</v>
      </c>
      <c r="O279" s="105" t="s">
        <v>462</v>
      </c>
      <c r="P279" s="105" t="s">
        <v>462</v>
      </c>
      <c r="Q279" s="105" t="s">
        <v>462</v>
      </c>
      <c r="R279" s="105" t="s">
        <v>462</v>
      </c>
      <c r="S279" s="105" t="s">
        <v>462</v>
      </c>
      <c r="T279" s="123" t="s">
        <v>462</v>
      </c>
      <c r="U279" s="123" t="s">
        <v>462</v>
      </c>
      <c r="V279" s="109" t="e">
        <f t="shared" si="107"/>
        <v>#VALUE!</v>
      </c>
      <c r="W279" s="109" t="e">
        <f t="shared" si="108"/>
        <v>#VALUE!</v>
      </c>
      <c r="X279" s="124" t="s">
        <v>462</v>
      </c>
      <c r="Y279" s="110" t="e">
        <f t="shared" si="109"/>
        <v>#VALUE!</v>
      </c>
      <c r="Z279" s="124"/>
      <c r="AA279" s="105" t="s">
        <v>462</v>
      </c>
      <c r="AB279" s="105" t="s">
        <v>462</v>
      </c>
      <c r="AC279" s="105" t="s">
        <v>462</v>
      </c>
      <c r="AD279" s="105" t="s">
        <v>462</v>
      </c>
      <c r="AE279" s="105" t="s">
        <v>462</v>
      </c>
      <c r="AF279" s="105" t="s">
        <v>462</v>
      </c>
      <c r="AG279" s="105" t="s">
        <v>462</v>
      </c>
      <c r="AH279" s="105" t="s">
        <v>462</v>
      </c>
      <c r="AI279" s="105" t="s">
        <v>462</v>
      </c>
      <c r="AJ279" s="105" t="s">
        <v>462</v>
      </c>
      <c r="AK279" s="105" t="s">
        <v>462</v>
      </c>
    </row>
    <row r="280" spans="1:37" ht="94.5" x14ac:dyDescent="0.25">
      <c r="A280" s="99" t="s">
        <v>2219</v>
      </c>
      <c r="B280" s="100">
        <v>44677</v>
      </c>
      <c r="C280" s="98">
        <v>545</v>
      </c>
      <c r="D280" s="99" t="s">
        <v>2425</v>
      </c>
      <c r="E280" s="102" t="s">
        <v>2424</v>
      </c>
      <c r="F280" s="100">
        <v>44705</v>
      </c>
      <c r="G280" s="99" t="s">
        <v>2391</v>
      </c>
      <c r="H280" s="103" t="s">
        <v>1011</v>
      </c>
      <c r="I280" s="103" t="s">
        <v>2085</v>
      </c>
      <c r="J280" s="104">
        <v>227600850.40000001</v>
      </c>
      <c r="K280" s="96">
        <f t="shared" ref="K280:L287" si="116">J280</f>
        <v>227600850.40000001</v>
      </c>
      <c r="L280" s="96">
        <f t="shared" si="116"/>
        <v>227600850.40000001</v>
      </c>
      <c r="M280" s="96">
        <f t="shared" si="105"/>
        <v>20690986.399999999</v>
      </c>
      <c r="N280" s="103" t="s">
        <v>1015</v>
      </c>
      <c r="O280" s="103" t="s">
        <v>2426</v>
      </c>
      <c r="P280" s="103" t="s">
        <v>563</v>
      </c>
      <c r="Q280" s="106">
        <v>0</v>
      </c>
      <c r="R280" s="98">
        <v>100</v>
      </c>
      <c r="S280" s="98" t="s">
        <v>51</v>
      </c>
      <c r="T280" s="107">
        <v>140</v>
      </c>
      <c r="U280" s="109">
        <f t="shared" ref="U280:U287" si="117">J280/AA280</f>
        <v>10766.36</v>
      </c>
      <c r="V280" s="109">
        <f t="shared" si="107"/>
        <v>978.7600000000001</v>
      </c>
      <c r="W280" s="109">
        <f t="shared" si="108"/>
        <v>9787.6</v>
      </c>
      <c r="X280" s="110">
        <f>U280*T280</f>
        <v>1507290.4000000001</v>
      </c>
      <c r="Y280" s="110">
        <f t="shared" si="109"/>
        <v>1370264</v>
      </c>
      <c r="Z280" s="110"/>
      <c r="AA280" s="104">
        <f t="shared" ref="AA280:AA287" si="118">AB280+AC280+AD280</f>
        <v>21140</v>
      </c>
      <c r="AB280" s="104">
        <v>21140</v>
      </c>
      <c r="AC280" s="104"/>
      <c r="AD280" s="104"/>
      <c r="AE280" s="104">
        <f>AA280/T280</f>
        <v>151</v>
      </c>
      <c r="AF280" s="104">
        <f t="shared" ref="AF280:AF287" si="119">_xlfn.CEILING.MATH(AE280)</f>
        <v>151</v>
      </c>
      <c r="AG280" s="103"/>
      <c r="AH280" s="100">
        <v>44727</v>
      </c>
      <c r="AI280" s="100"/>
      <c r="AJ280" s="100"/>
      <c r="AK280" s="103" t="s">
        <v>1169</v>
      </c>
    </row>
    <row r="281" spans="1:37" ht="75" x14ac:dyDescent="0.25">
      <c r="A281" s="99" t="s">
        <v>2216</v>
      </c>
      <c r="B281" s="100">
        <v>44677</v>
      </c>
      <c r="C281" s="98">
        <v>545</v>
      </c>
      <c r="D281" s="99" t="s">
        <v>2428</v>
      </c>
      <c r="E281" s="102" t="s">
        <v>2427</v>
      </c>
      <c r="F281" s="100">
        <v>44705</v>
      </c>
      <c r="G281" s="99" t="s">
        <v>2389</v>
      </c>
      <c r="H281" s="103" t="s">
        <v>537</v>
      </c>
      <c r="I281" s="103" t="s">
        <v>2019</v>
      </c>
      <c r="J281" s="104">
        <v>145153474.11000001</v>
      </c>
      <c r="K281" s="96">
        <f t="shared" si="116"/>
        <v>145153474.11000001</v>
      </c>
      <c r="L281" s="96">
        <f t="shared" si="116"/>
        <v>145153474.11000001</v>
      </c>
      <c r="M281" s="96">
        <f t="shared" si="105"/>
        <v>13195770.373636365</v>
      </c>
      <c r="N281" s="103" t="s">
        <v>1065</v>
      </c>
      <c r="O281" s="103" t="s">
        <v>2429</v>
      </c>
      <c r="P281" s="103" t="s">
        <v>1066</v>
      </c>
      <c r="Q281" s="106">
        <v>0</v>
      </c>
      <c r="R281" s="98">
        <v>100</v>
      </c>
      <c r="S281" s="98" t="s">
        <v>629</v>
      </c>
      <c r="T281" s="107">
        <v>18.542000000000002</v>
      </c>
      <c r="U281" s="109">
        <f t="shared" si="117"/>
        <v>47733.909999315998</v>
      </c>
      <c r="V281" s="109">
        <f t="shared" si="107"/>
        <v>4339.4463635741822</v>
      </c>
      <c r="W281" s="109">
        <f t="shared" si="108"/>
        <v>43394.463635741813</v>
      </c>
      <c r="X281" s="110">
        <f>U281*T281</f>
        <v>885082.15920731728</v>
      </c>
      <c r="Y281" s="110">
        <f t="shared" si="109"/>
        <v>804620.14473392477</v>
      </c>
      <c r="Z281" s="110"/>
      <c r="AA281" s="104">
        <f t="shared" si="118"/>
        <v>3040.8879999999999</v>
      </c>
      <c r="AB281" s="110">
        <v>3040.8879999999999</v>
      </c>
      <c r="AC281" s="104"/>
      <c r="AD281" s="104"/>
      <c r="AE281" s="104">
        <f>AA281/T281</f>
        <v>163.99999999999997</v>
      </c>
      <c r="AF281" s="104">
        <f t="shared" si="119"/>
        <v>164</v>
      </c>
      <c r="AG281" s="103"/>
      <c r="AH281" s="100">
        <v>44727</v>
      </c>
      <c r="AI281" s="100"/>
      <c r="AJ281" s="100"/>
      <c r="AK281" s="103" t="s">
        <v>1169</v>
      </c>
    </row>
    <row r="282" spans="1:37" ht="139.5" customHeight="1" x14ac:dyDescent="0.25">
      <c r="A282" s="99" t="s">
        <v>2250</v>
      </c>
      <c r="B282" s="100">
        <v>44678</v>
      </c>
      <c r="C282" s="98">
        <v>545</v>
      </c>
      <c r="D282" s="99" t="s">
        <v>2868</v>
      </c>
      <c r="E282" s="102" t="s">
        <v>2865</v>
      </c>
      <c r="F282" s="100">
        <v>44708</v>
      </c>
      <c r="G282" s="98" t="s">
        <v>2432</v>
      </c>
      <c r="H282" s="103" t="s">
        <v>74</v>
      </c>
      <c r="I282" s="103" t="s">
        <v>1219</v>
      </c>
      <c r="J282" s="104">
        <v>107184000</v>
      </c>
      <c r="K282" s="96">
        <f t="shared" si="116"/>
        <v>107184000</v>
      </c>
      <c r="L282" s="96">
        <f t="shared" si="116"/>
        <v>107184000</v>
      </c>
      <c r="M282" s="96">
        <f t="shared" si="105"/>
        <v>9744000</v>
      </c>
      <c r="N282" s="103" t="s">
        <v>1008</v>
      </c>
      <c r="O282" s="103" t="s">
        <v>2433</v>
      </c>
      <c r="P282" s="103" t="s">
        <v>499</v>
      </c>
      <c r="Q282" s="106">
        <v>0</v>
      </c>
      <c r="R282" s="98">
        <v>100</v>
      </c>
      <c r="S282" s="98" t="s">
        <v>43</v>
      </c>
      <c r="T282" s="107">
        <v>60</v>
      </c>
      <c r="U282" s="109">
        <f t="shared" si="117"/>
        <v>15950</v>
      </c>
      <c r="V282" s="109">
        <f t="shared" si="107"/>
        <v>1450</v>
      </c>
      <c r="W282" s="109">
        <f t="shared" si="108"/>
        <v>14500</v>
      </c>
      <c r="X282" s="110">
        <f>U282*T282</f>
        <v>957000</v>
      </c>
      <c r="Y282" s="110">
        <f t="shared" si="109"/>
        <v>870000</v>
      </c>
      <c r="Z282" s="110"/>
      <c r="AA282" s="104">
        <f t="shared" si="118"/>
        <v>6720</v>
      </c>
      <c r="AB282" s="104">
        <v>6720</v>
      </c>
      <c r="AC282" s="104"/>
      <c r="AD282" s="104"/>
      <c r="AE282" s="104">
        <f>AA282/T282</f>
        <v>112</v>
      </c>
      <c r="AF282" s="104">
        <f t="shared" si="119"/>
        <v>112</v>
      </c>
      <c r="AG282" s="103" t="s">
        <v>2434</v>
      </c>
      <c r="AH282" s="100">
        <v>44727</v>
      </c>
      <c r="AI282" s="100"/>
      <c r="AJ282" s="100"/>
      <c r="AK282" s="103" t="s">
        <v>1169</v>
      </c>
    </row>
    <row r="283" spans="1:37" ht="75" x14ac:dyDescent="0.25">
      <c r="A283" s="99" t="s">
        <v>2253</v>
      </c>
      <c r="B283" s="100">
        <v>44678</v>
      </c>
      <c r="C283" s="98" t="s">
        <v>38</v>
      </c>
      <c r="D283" s="99" t="s">
        <v>2867</v>
      </c>
      <c r="E283" s="102" t="s">
        <v>2864</v>
      </c>
      <c r="F283" s="100">
        <v>44708</v>
      </c>
      <c r="G283" s="98" t="s">
        <v>2435</v>
      </c>
      <c r="H283" s="103" t="s">
        <v>1403</v>
      </c>
      <c r="I283" s="103" t="s">
        <v>2110</v>
      </c>
      <c r="J283" s="104">
        <v>1200090.01</v>
      </c>
      <c r="K283" s="96">
        <f t="shared" si="116"/>
        <v>1200090.01</v>
      </c>
      <c r="L283" s="96">
        <f t="shared" si="116"/>
        <v>1200090.01</v>
      </c>
      <c r="M283" s="96">
        <f t="shared" si="105"/>
        <v>109099.09181818181</v>
      </c>
      <c r="N283" s="103" t="s">
        <v>1624</v>
      </c>
      <c r="O283" s="103" t="s">
        <v>2436</v>
      </c>
      <c r="P283" s="103" t="s">
        <v>22</v>
      </c>
      <c r="Q283" s="106">
        <v>100</v>
      </c>
      <c r="R283" s="98">
        <v>0</v>
      </c>
      <c r="S283" s="98" t="s">
        <v>34</v>
      </c>
      <c r="T283" s="107">
        <v>20</v>
      </c>
      <c r="U283" s="109">
        <f t="shared" si="117"/>
        <v>34.93</v>
      </c>
      <c r="V283" s="109">
        <f t="shared" si="107"/>
        <v>3.1754545454545458</v>
      </c>
      <c r="W283" s="109">
        <f t="shared" si="108"/>
        <v>31.754545454545454</v>
      </c>
      <c r="X283" s="110">
        <f>U283*T283</f>
        <v>698.6</v>
      </c>
      <c r="Y283" s="110">
        <f t="shared" si="109"/>
        <v>635.09090909090912</v>
      </c>
      <c r="Z283" s="110"/>
      <c r="AA283" s="104">
        <f t="shared" si="118"/>
        <v>34357</v>
      </c>
      <c r="AB283" s="104">
        <v>34357</v>
      </c>
      <c r="AC283" s="104"/>
      <c r="AD283" s="104"/>
      <c r="AE283" s="104">
        <f>AA283/T283</f>
        <v>1717.85</v>
      </c>
      <c r="AF283" s="104">
        <f t="shared" si="119"/>
        <v>1718</v>
      </c>
      <c r="AG283" s="103"/>
      <c r="AH283" s="100">
        <v>44727</v>
      </c>
      <c r="AI283" s="100"/>
      <c r="AJ283" s="100"/>
      <c r="AK283" s="103" t="s">
        <v>1169</v>
      </c>
    </row>
    <row r="284" spans="1:37" ht="75" x14ac:dyDescent="0.25">
      <c r="A284" s="99" t="s">
        <v>2258</v>
      </c>
      <c r="B284" s="100">
        <v>44678</v>
      </c>
      <c r="C284" s="98" t="s">
        <v>38</v>
      </c>
      <c r="D284" s="99" t="s">
        <v>2866</v>
      </c>
      <c r="E284" s="102" t="s">
        <v>2863</v>
      </c>
      <c r="F284" s="100">
        <v>44708</v>
      </c>
      <c r="G284" s="98" t="s">
        <v>2474</v>
      </c>
      <c r="H284" s="103" t="s">
        <v>1403</v>
      </c>
      <c r="I284" s="103" t="s">
        <v>2111</v>
      </c>
      <c r="J284" s="104">
        <v>10995448.77</v>
      </c>
      <c r="K284" s="96">
        <f t="shared" si="116"/>
        <v>10995448.77</v>
      </c>
      <c r="L284" s="96">
        <f t="shared" si="116"/>
        <v>10995448.77</v>
      </c>
      <c r="M284" s="96">
        <f t="shared" si="105"/>
        <v>999586.25181818171</v>
      </c>
      <c r="N284" s="103" t="s">
        <v>1624</v>
      </c>
      <c r="O284" s="103" t="s">
        <v>2475</v>
      </c>
      <c r="P284" s="103" t="s">
        <v>22</v>
      </c>
      <c r="Q284" s="106">
        <v>100</v>
      </c>
      <c r="R284" s="98">
        <v>0</v>
      </c>
      <c r="S284" s="98" t="s">
        <v>34</v>
      </c>
      <c r="T284" s="107">
        <v>60</v>
      </c>
      <c r="U284" s="109">
        <f t="shared" si="117"/>
        <v>31.889999999999997</v>
      </c>
      <c r="V284" s="109">
        <f t="shared" si="107"/>
        <v>2.8990909090909089</v>
      </c>
      <c r="W284" s="109">
        <f t="shared" si="108"/>
        <v>28.990909090909089</v>
      </c>
      <c r="X284" s="110">
        <f>U284*T284</f>
        <v>1913.3999999999999</v>
      </c>
      <c r="Y284" s="110">
        <f t="shared" si="109"/>
        <v>1739.4545454545453</v>
      </c>
      <c r="Z284" s="110"/>
      <c r="AA284" s="104">
        <f t="shared" si="118"/>
        <v>344793</v>
      </c>
      <c r="AB284" s="104">
        <v>344793</v>
      </c>
      <c r="AC284" s="104"/>
      <c r="AD284" s="104"/>
      <c r="AE284" s="104">
        <f>AA284/T284</f>
        <v>5746.55</v>
      </c>
      <c r="AF284" s="104">
        <f t="shared" si="119"/>
        <v>5747</v>
      </c>
      <c r="AG284" s="103"/>
      <c r="AH284" s="100">
        <v>44743</v>
      </c>
      <c r="AI284" s="100"/>
      <c r="AJ284" s="100"/>
      <c r="AK284" s="103" t="s">
        <v>67</v>
      </c>
    </row>
    <row r="285" spans="1:37" ht="173.25" x14ac:dyDescent="0.25">
      <c r="A285" s="99" t="s">
        <v>2263</v>
      </c>
      <c r="B285" s="100">
        <v>44679</v>
      </c>
      <c r="C285" s="98">
        <v>545</v>
      </c>
      <c r="D285" s="99" t="s">
        <v>2861</v>
      </c>
      <c r="E285" s="102" t="s">
        <v>2862</v>
      </c>
      <c r="F285" s="100">
        <v>44708</v>
      </c>
      <c r="G285" s="98" t="s">
        <v>2476</v>
      </c>
      <c r="H285" s="103" t="s">
        <v>74</v>
      </c>
      <c r="I285" s="103" t="s">
        <v>2127</v>
      </c>
      <c r="J285" s="104">
        <v>28059859</v>
      </c>
      <c r="K285" s="96">
        <f t="shared" si="116"/>
        <v>28059859</v>
      </c>
      <c r="L285" s="96">
        <f t="shared" si="116"/>
        <v>28059859</v>
      </c>
      <c r="M285" s="96">
        <f t="shared" si="105"/>
        <v>2550896.2727272729</v>
      </c>
      <c r="N285" s="103" t="s">
        <v>2478</v>
      </c>
      <c r="O285" s="103" t="s">
        <v>2477</v>
      </c>
      <c r="P285" s="103" t="s">
        <v>2481</v>
      </c>
      <c r="Q285" s="106">
        <v>0</v>
      </c>
      <c r="R285" s="98">
        <v>100</v>
      </c>
      <c r="S285" s="98" t="s">
        <v>26</v>
      </c>
      <c r="T285" s="114" t="s">
        <v>3256</v>
      </c>
      <c r="U285" s="109">
        <f t="shared" si="117"/>
        <v>618.74</v>
      </c>
      <c r="V285" s="109">
        <f t="shared" si="107"/>
        <v>56.249090909090903</v>
      </c>
      <c r="W285" s="109">
        <f t="shared" si="108"/>
        <v>562.4909090909091</v>
      </c>
      <c r="X285" s="117" t="s">
        <v>2479</v>
      </c>
      <c r="Y285" s="110" t="e">
        <f t="shared" si="109"/>
        <v>#VALUE!</v>
      </c>
      <c r="Z285" s="117"/>
      <c r="AA285" s="104">
        <f t="shared" si="118"/>
        <v>45350</v>
      </c>
      <c r="AB285" s="104">
        <v>9500</v>
      </c>
      <c r="AC285" s="104">
        <v>35850</v>
      </c>
      <c r="AD285" s="104"/>
      <c r="AE285" s="104">
        <v>1814</v>
      </c>
      <c r="AF285" s="104">
        <f t="shared" si="119"/>
        <v>1814</v>
      </c>
      <c r="AG285" s="103" t="s">
        <v>2480</v>
      </c>
      <c r="AH285" s="100">
        <v>44727</v>
      </c>
      <c r="AI285" s="100">
        <v>44819</v>
      </c>
      <c r="AJ285" s="100"/>
      <c r="AK285" s="103" t="s">
        <v>2994</v>
      </c>
    </row>
    <row r="286" spans="1:37" ht="143.25" customHeight="1" x14ac:dyDescent="0.25">
      <c r="A286" s="99" t="s">
        <v>2323</v>
      </c>
      <c r="B286" s="100">
        <v>44687</v>
      </c>
      <c r="C286" s="98">
        <v>1688</v>
      </c>
      <c r="D286" s="99" t="s">
        <v>2730</v>
      </c>
      <c r="E286" s="102" t="s">
        <v>2729</v>
      </c>
      <c r="F286" s="100">
        <v>44718</v>
      </c>
      <c r="G286" s="99" t="s">
        <v>2728</v>
      </c>
      <c r="H286" s="103" t="s">
        <v>131</v>
      </c>
      <c r="I286" s="103" t="s">
        <v>1343</v>
      </c>
      <c r="J286" s="104">
        <v>792047993.27999997</v>
      </c>
      <c r="K286" s="96">
        <f t="shared" si="116"/>
        <v>792047993.27999997</v>
      </c>
      <c r="L286" s="96">
        <f t="shared" si="116"/>
        <v>792047993.27999997</v>
      </c>
      <c r="M286" s="96">
        <f t="shared" si="105"/>
        <v>72004363.025454536</v>
      </c>
      <c r="N286" s="103" t="s">
        <v>2731</v>
      </c>
      <c r="O286" s="103" t="s">
        <v>2732</v>
      </c>
      <c r="P286" s="103" t="s">
        <v>2733</v>
      </c>
      <c r="Q286" s="106">
        <v>0</v>
      </c>
      <c r="R286" s="98">
        <v>100</v>
      </c>
      <c r="S286" s="98" t="s">
        <v>427</v>
      </c>
      <c r="T286" s="107">
        <v>1</v>
      </c>
      <c r="U286" s="109">
        <f t="shared" si="117"/>
        <v>1137.6599999999999</v>
      </c>
      <c r="V286" s="109">
        <f t="shared" si="107"/>
        <v>103.42363636363635</v>
      </c>
      <c r="W286" s="109">
        <f t="shared" si="108"/>
        <v>1034.2363636363634</v>
      </c>
      <c r="X286" s="110">
        <f>U286*T286</f>
        <v>1137.6599999999999</v>
      </c>
      <c r="Y286" s="110">
        <f t="shared" si="109"/>
        <v>1034.2363636363634</v>
      </c>
      <c r="Z286" s="110"/>
      <c r="AA286" s="104">
        <f t="shared" si="118"/>
        <v>696208</v>
      </c>
      <c r="AB286" s="104">
        <v>696208</v>
      </c>
      <c r="AC286" s="104"/>
      <c r="AD286" s="104"/>
      <c r="AE286" s="104">
        <f>AA286/T286</f>
        <v>696208</v>
      </c>
      <c r="AF286" s="104">
        <f t="shared" si="119"/>
        <v>696208</v>
      </c>
      <c r="AG286" s="103"/>
      <c r="AH286" s="100">
        <v>44743</v>
      </c>
      <c r="AI286" s="100"/>
      <c r="AJ286" s="100"/>
      <c r="AK286" s="103" t="s">
        <v>1169</v>
      </c>
    </row>
    <row r="287" spans="1:37" ht="78.75" x14ac:dyDescent="0.25">
      <c r="A287" s="99" t="s">
        <v>2356</v>
      </c>
      <c r="B287" s="100">
        <v>44693</v>
      </c>
      <c r="C287" s="98" t="s">
        <v>38</v>
      </c>
      <c r="D287" s="99" t="s">
        <v>2663</v>
      </c>
      <c r="E287" s="102" t="s">
        <v>2662</v>
      </c>
      <c r="F287" s="100">
        <v>44714</v>
      </c>
      <c r="G287" s="99" t="s">
        <v>2664</v>
      </c>
      <c r="H287" s="103" t="s">
        <v>77</v>
      </c>
      <c r="I287" s="103" t="s">
        <v>2275</v>
      </c>
      <c r="J287" s="104">
        <v>18710904.079999998</v>
      </c>
      <c r="K287" s="96">
        <f t="shared" si="116"/>
        <v>18710904.079999998</v>
      </c>
      <c r="L287" s="96">
        <f t="shared" si="116"/>
        <v>18710904.079999998</v>
      </c>
      <c r="M287" s="96">
        <f t="shared" si="105"/>
        <v>1700991.2799999998</v>
      </c>
      <c r="N287" s="103" t="s">
        <v>1787</v>
      </c>
      <c r="O287" s="103" t="s">
        <v>2665</v>
      </c>
      <c r="P287" s="103" t="s">
        <v>1788</v>
      </c>
      <c r="Q287" s="106">
        <v>0</v>
      </c>
      <c r="R287" s="98">
        <v>100</v>
      </c>
      <c r="S287" s="98" t="s">
        <v>43</v>
      </c>
      <c r="T287" s="107">
        <v>30</v>
      </c>
      <c r="U287" s="109">
        <f t="shared" si="117"/>
        <v>835.00999999999988</v>
      </c>
      <c r="V287" s="109">
        <f t="shared" si="107"/>
        <v>75.909999999999982</v>
      </c>
      <c r="W287" s="109">
        <f t="shared" si="108"/>
        <v>759.09999999999991</v>
      </c>
      <c r="X287" s="110">
        <f>U287*T287</f>
        <v>25050.299999999996</v>
      </c>
      <c r="Y287" s="110">
        <f t="shared" si="109"/>
        <v>22772.999999999996</v>
      </c>
      <c r="Z287" s="110"/>
      <c r="AA287" s="104">
        <f t="shared" si="118"/>
        <v>22408</v>
      </c>
      <c r="AB287" s="104">
        <v>22408</v>
      </c>
      <c r="AC287" s="104"/>
      <c r="AD287" s="104"/>
      <c r="AE287" s="104">
        <f>AA287/T287</f>
        <v>746.93333333333328</v>
      </c>
      <c r="AF287" s="104">
        <f t="shared" si="119"/>
        <v>747</v>
      </c>
      <c r="AG287" s="103"/>
      <c r="AH287" s="100">
        <v>44774</v>
      </c>
      <c r="AI287" s="100"/>
      <c r="AJ287" s="100"/>
      <c r="AK287" s="103" t="s">
        <v>1169</v>
      </c>
    </row>
    <row r="288" spans="1:37" ht="155.25" customHeight="1" x14ac:dyDescent="0.25">
      <c r="A288" s="99" t="s">
        <v>2349</v>
      </c>
      <c r="B288" s="100">
        <v>44693</v>
      </c>
      <c r="C288" s="98" t="s">
        <v>1168</v>
      </c>
      <c r="D288" s="103" t="s">
        <v>462</v>
      </c>
      <c r="E288" s="103" t="s">
        <v>462</v>
      </c>
      <c r="F288" s="100" t="s">
        <v>462</v>
      </c>
      <c r="G288" s="98" t="s">
        <v>462</v>
      </c>
      <c r="H288" s="103" t="s">
        <v>462</v>
      </c>
      <c r="I288" s="103" t="s">
        <v>1218</v>
      </c>
      <c r="J288" s="105" t="s">
        <v>462</v>
      </c>
      <c r="K288" s="105" t="s">
        <v>462</v>
      </c>
      <c r="L288" s="105" t="s">
        <v>462</v>
      </c>
      <c r="M288" s="96" t="e">
        <f t="shared" si="105"/>
        <v>#VALUE!</v>
      </c>
      <c r="N288" s="105" t="s">
        <v>462</v>
      </c>
      <c r="O288" s="105" t="s">
        <v>462</v>
      </c>
      <c r="P288" s="105" t="s">
        <v>462</v>
      </c>
      <c r="Q288" s="105" t="s">
        <v>462</v>
      </c>
      <c r="R288" s="105" t="s">
        <v>462</v>
      </c>
      <c r="S288" s="105" t="s">
        <v>462</v>
      </c>
      <c r="T288" s="123" t="s">
        <v>462</v>
      </c>
      <c r="U288" s="123" t="s">
        <v>462</v>
      </c>
      <c r="V288" s="109" t="e">
        <f t="shared" si="107"/>
        <v>#VALUE!</v>
      </c>
      <c r="W288" s="109" t="e">
        <f t="shared" si="108"/>
        <v>#VALUE!</v>
      </c>
      <c r="X288" s="124" t="s">
        <v>462</v>
      </c>
      <c r="Y288" s="110" t="e">
        <f t="shared" si="109"/>
        <v>#VALUE!</v>
      </c>
      <c r="Z288" s="124"/>
      <c r="AA288" s="105" t="s">
        <v>462</v>
      </c>
      <c r="AB288" s="105" t="s">
        <v>462</v>
      </c>
      <c r="AC288" s="105" t="s">
        <v>462</v>
      </c>
      <c r="AD288" s="105" t="s">
        <v>462</v>
      </c>
      <c r="AE288" s="105" t="s">
        <v>462</v>
      </c>
      <c r="AF288" s="105" t="s">
        <v>462</v>
      </c>
      <c r="AG288" s="105" t="s">
        <v>462</v>
      </c>
      <c r="AH288" s="105" t="s">
        <v>462</v>
      </c>
      <c r="AI288" s="105" t="s">
        <v>462</v>
      </c>
      <c r="AJ288" s="105" t="s">
        <v>462</v>
      </c>
      <c r="AK288" s="105" t="s">
        <v>462</v>
      </c>
    </row>
    <row r="289" spans="1:37" ht="177.75" customHeight="1" x14ac:dyDescent="0.25">
      <c r="A289" s="99" t="s">
        <v>2530</v>
      </c>
      <c r="B289" s="100">
        <v>44708</v>
      </c>
      <c r="C289" s="98">
        <v>545</v>
      </c>
      <c r="D289" s="99" t="s">
        <v>2851</v>
      </c>
      <c r="E289" s="102" t="s">
        <v>2818</v>
      </c>
      <c r="F289" s="100">
        <v>44729</v>
      </c>
      <c r="G289" s="99" t="s">
        <v>2850</v>
      </c>
      <c r="H289" s="103" t="s">
        <v>74</v>
      </c>
      <c r="I289" s="103" t="s">
        <v>2947</v>
      </c>
      <c r="J289" s="104">
        <v>72641137.5</v>
      </c>
      <c r="K289" s="96">
        <f t="shared" ref="K289:L317" si="120">J289</f>
        <v>72641137.5</v>
      </c>
      <c r="L289" s="96">
        <f t="shared" si="120"/>
        <v>72641137.5</v>
      </c>
      <c r="M289" s="96">
        <f t="shared" si="105"/>
        <v>6603739.7727272725</v>
      </c>
      <c r="N289" s="103" t="s">
        <v>1004</v>
      </c>
      <c r="O289" s="103" t="s">
        <v>2211</v>
      </c>
      <c r="P289" s="103" t="s">
        <v>36</v>
      </c>
      <c r="Q289" s="106">
        <v>0</v>
      </c>
      <c r="R289" s="98">
        <v>100</v>
      </c>
      <c r="S289" s="98" t="s">
        <v>51</v>
      </c>
      <c r="T289" s="107">
        <v>150</v>
      </c>
      <c r="U289" s="109">
        <f t="shared" ref="U289:U320" si="121">J289/AA289</f>
        <v>3696.75</v>
      </c>
      <c r="V289" s="109">
        <f t="shared" si="107"/>
        <v>336.06818181818181</v>
      </c>
      <c r="W289" s="109">
        <f t="shared" si="108"/>
        <v>3360.681818181818</v>
      </c>
      <c r="X289" s="110">
        <f t="shared" ref="X289:X352" si="122">U289*T289</f>
        <v>554512.5</v>
      </c>
      <c r="Y289" s="110">
        <f t="shared" si="109"/>
        <v>504102.27272727271</v>
      </c>
      <c r="Z289" s="110"/>
      <c r="AA289" s="104">
        <f t="shared" ref="AA289:AA326" si="123">AB289+AC289+AD289</f>
        <v>19650</v>
      </c>
      <c r="AB289" s="104">
        <v>19650</v>
      </c>
      <c r="AC289" s="104"/>
      <c r="AD289" s="104"/>
      <c r="AE289" s="104">
        <f t="shared" ref="AE289:AE320" si="124">AA289/T289</f>
        <v>131</v>
      </c>
      <c r="AF289" s="104">
        <f t="shared" ref="AF289:AF352" si="125">_xlfn.CEILING.MATH(AE289)</f>
        <v>131</v>
      </c>
      <c r="AG289" s="103" t="s">
        <v>2819</v>
      </c>
      <c r="AH289" s="100">
        <v>44743</v>
      </c>
      <c r="AI289" s="100"/>
      <c r="AJ289" s="100"/>
      <c r="AK289" s="103" t="s">
        <v>1169</v>
      </c>
    </row>
    <row r="290" spans="1:37" ht="75" x14ac:dyDescent="0.25">
      <c r="A290" s="99" t="s">
        <v>2744</v>
      </c>
      <c r="B290" s="100">
        <v>44715</v>
      </c>
      <c r="C290" s="98">
        <v>545</v>
      </c>
      <c r="D290" s="99" t="s">
        <v>3193</v>
      </c>
      <c r="E290" s="102" t="s">
        <v>3186</v>
      </c>
      <c r="F290" s="100">
        <v>44743</v>
      </c>
      <c r="G290" s="98" t="s">
        <v>2998</v>
      </c>
      <c r="H290" s="103" t="s">
        <v>537</v>
      </c>
      <c r="I290" s="103" t="s">
        <v>899</v>
      </c>
      <c r="J290" s="104">
        <v>442375920</v>
      </c>
      <c r="K290" s="96">
        <f t="shared" si="120"/>
        <v>442375920</v>
      </c>
      <c r="L290" s="96">
        <f t="shared" si="120"/>
        <v>442375920</v>
      </c>
      <c r="M290" s="96">
        <f t="shared" si="105"/>
        <v>40215992.727272727</v>
      </c>
      <c r="N290" s="103" t="s">
        <v>1065</v>
      </c>
      <c r="O290" s="103" t="s">
        <v>2989</v>
      </c>
      <c r="P290" s="103" t="s">
        <v>2990</v>
      </c>
      <c r="Q290" s="106">
        <v>0</v>
      </c>
      <c r="R290" s="98">
        <v>100</v>
      </c>
      <c r="S290" s="98" t="s">
        <v>43</v>
      </c>
      <c r="T290" s="107">
        <v>112</v>
      </c>
      <c r="U290" s="109">
        <f t="shared" si="121"/>
        <v>7899.57</v>
      </c>
      <c r="V290" s="109">
        <f t="shared" si="107"/>
        <v>718.14272727272726</v>
      </c>
      <c r="W290" s="109">
        <f t="shared" si="108"/>
        <v>7181.4272727272728</v>
      </c>
      <c r="X290" s="110">
        <f t="shared" si="122"/>
        <v>884751.84</v>
      </c>
      <c r="Y290" s="110">
        <f t="shared" si="109"/>
        <v>804319.85454545449</v>
      </c>
      <c r="Z290" s="110"/>
      <c r="AA290" s="104">
        <f t="shared" si="123"/>
        <v>56000</v>
      </c>
      <c r="AB290" s="104">
        <v>56000</v>
      </c>
      <c r="AC290" s="104"/>
      <c r="AD290" s="104"/>
      <c r="AE290" s="104">
        <f t="shared" si="124"/>
        <v>500</v>
      </c>
      <c r="AF290" s="104">
        <f t="shared" si="125"/>
        <v>500</v>
      </c>
      <c r="AG290" s="103" t="s">
        <v>2991</v>
      </c>
      <c r="AH290" s="100">
        <v>44771</v>
      </c>
      <c r="AI290" s="100"/>
      <c r="AJ290" s="100"/>
      <c r="AK290" s="103" t="s">
        <v>67</v>
      </c>
    </row>
    <row r="291" spans="1:37" ht="75" x14ac:dyDescent="0.25">
      <c r="A291" s="99" t="s">
        <v>2742</v>
      </c>
      <c r="B291" s="100">
        <v>44715</v>
      </c>
      <c r="C291" s="98">
        <v>545</v>
      </c>
      <c r="D291" s="99" t="s">
        <v>3194</v>
      </c>
      <c r="E291" s="102" t="s">
        <v>3187</v>
      </c>
      <c r="F291" s="100">
        <v>44743</v>
      </c>
      <c r="G291" s="98" t="s">
        <v>2999</v>
      </c>
      <c r="H291" s="103" t="s">
        <v>537</v>
      </c>
      <c r="I291" s="103" t="s">
        <v>898</v>
      </c>
      <c r="J291" s="104">
        <v>398138328</v>
      </c>
      <c r="K291" s="96">
        <f t="shared" si="120"/>
        <v>398138328</v>
      </c>
      <c r="L291" s="96">
        <f t="shared" si="120"/>
        <v>398138328</v>
      </c>
      <c r="M291" s="96">
        <f t="shared" si="105"/>
        <v>36194393.454545453</v>
      </c>
      <c r="N291" s="103" t="s">
        <v>1065</v>
      </c>
      <c r="O291" s="103" t="s">
        <v>2992</v>
      </c>
      <c r="P291" s="103" t="s">
        <v>2990</v>
      </c>
      <c r="Q291" s="106">
        <v>0</v>
      </c>
      <c r="R291" s="98">
        <v>100</v>
      </c>
      <c r="S291" s="98" t="s">
        <v>34</v>
      </c>
      <c r="T291" s="107">
        <v>112</v>
      </c>
      <c r="U291" s="109">
        <f t="shared" si="121"/>
        <v>7899.57</v>
      </c>
      <c r="V291" s="109">
        <f t="shared" si="107"/>
        <v>718.14272727272726</v>
      </c>
      <c r="W291" s="109">
        <f t="shared" si="108"/>
        <v>7181.4272727272728</v>
      </c>
      <c r="X291" s="110">
        <f t="shared" si="122"/>
        <v>884751.84</v>
      </c>
      <c r="Y291" s="110">
        <f t="shared" si="109"/>
        <v>804319.85454545449</v>
      </c>
      <c r="Z291" s="110"/>
      <c r="AA291" s="104">
        <f t="shared" si="123"/>
        <v>50400</v>
      </c>
      <c r="AB291" s="104">
        <v>50400</v>
      </c>
      <c r="AC291" s="104"/>
      <c r="AD291" s="104"/>
      <c r="AE291" s="104">
        <f t="shared" si="124"/>
        <v>450</v>
      </c>
      <c r="AF291" s="104">
        <f t="shared" si="125"/>
        <v>450</v>
      </c>
      <c r="AG291" s="103" t="s">
        <v>2993</v>
      </c>
      <c r="AH291" s="100">
        <v>44771</v>
      </c>
      <c r="AI291" s="100"/>
      <c r="AJ291" s="100"/>
      <c r="AK291" s="103" t="s">
        <v>1169</v>
      </c>
    </row>
    <row r="292" spans="1:37" ht="75" x14ac:dyDescent="0.25">
      <c r="A292" s="99" t="s">
        <v>2741</v>
      </c>
      <c r="B292" s="100">
        <v>44715</v>
      </c>
      <c r="C292" s="98">
        <v>545</v>
      </c>
      <c r="D292" s="99" t="s">
        <v>3195</v>
      </c>
      <c r="E292" s="102" t="s">
        <v>3188</v>
      </c>
      <c r="F292" s="100">
        <v>44743</v>
      </c>
      <c r="G292" s="98" t="s">
        <v>3000</v>
      </c>
      <c r="H292" s="103" t="s">
        <v>537</v>
      </c>
      <c r="I292" s="103" t="s">
        <v>898</v>
      </c>
      <c r="J292" s="104">
        <v>440606416.31999999</v>
      </c>
      <c r="K292" s="96">
        <f t="shared" si="120"/>
        <v>440606416.31999999</v>
      </c>
      <c r="L292" s="96">
        <f t="shared" si="120"/>
        <v>440606416.31999999</v>
      </c>
      <c r="M292" s="96">
        <f t="shared" si="105"/>
        <v>40055128.756363638</v>
      </c>
      <c r="N292" s="103" t="s">
        <v>1065</v>
      </c>
      <c r="O292" s="103" t="s">
        <v>2992</v>
      </c>
      <c r="P292" s="103" t="s">
        <v>2990</v>
      </c>
      <c r="Q292" s="106"/>
      <c r="R292" s="98">
        <v>100</v>
      </c>
      <c r="S292" s="98" t="s">
        <v>34</v>
      </c>
      <c r="T292" s="107">
        <v>112</v>
      </c>
      <c r="U292" s="109">
        <f t="shared" si="121"/>
        <v>7899.57</v>
      </c>
      <c r="V292" s="109">
        <f t="shared" si="107"/>
        <v>718.14272727272726</v>
      </c>
      <c r="W292" s="109">
        <f t="shared" si="108"/>
        <v>7181.4272727272728</v>
      </c>
      <c r="X292" s="110">
        <f t="shared" si="122"/>
        <v>884751.84</v>
      </c>
      <c r="Y292" s="110">
        <f t="shared" si="109"/>
        <v>804319.85454545449</v>
      </c>
      <c r="Z292" s="110"/>
      <c r="AA292" s="104">
        <f t="shared" si="123"/>
        <v>55776</v>
      </c>
      <c r="AB292" s="104">
        <v>55776</v>
      </c>
      <c r="AC292" s="104"/>
      <c r="AD292" s="104"/>
      <c r="AE292" s="104">
        <f t="shared" si="124"/>
        <v>498</v>
      </c>
      <c r="AF292" s="104">
        <f t="shared" si="125"/>
        <v>498</v>
      </c>
      <c r="AG292" s="103" t="s">
        <v>3004</v>
      </c>
      <c r="AH292" s="100">
        <v>44771</v>
      </c>
      <c r="AI292" s="100"/>
      <c r="AJ292" s="100"/>
      <c r="AK292" s="103" t="s">
        <v>1169</v>
      </c>
    </row>
    <row r="293" spans="1:37" ht="75" x14ac:dyDescent="0.25">
      <c r="A293" s="99" t="s">
        <v>2721</v>
      </c>
      <c r="B293" s="100">
        <v>44715</v>
      </c>
      <c r="C293" s="98">
        <v>545</v>
      </c>
      <c r="D293" s="99" t="s">
        <v>3196</v>
      </c>
      <c r="E293" s="102" t="s">
        <v>3189</v>
      </c>
      <c r="F293" s="100">
        <v>44743</v>
      </c>
      <c r="G293" s="98" t="s">
        <v>3001</v>
      </c>
      <c r="H293" s="103" t="s">
        <v>537</v>
      </c>
      <c r="I293" s="103" t="s">
        <v>898</v>
      </c>
      <c r="J293" s="104">
        <v>466264219.68000001</v>
      </c>
      <c r="K293" s="96">
        <f t="shared" si="120"/>
        <v>466264219.68000001</v>
      </c>
      <c r="L293" s="96">
        <f t="shared" si="120"/>
        <v>466264219.68000001</v>
      </c>
      <c r="M293" s="96">
        <f t="shared" si="105"/>
        <v>42387656.334545456</v>
      </c>
      <c r="N293" s="103" t="s">
        <v>1065</v>
      </c>
      <c r="O293" s="103" t="s">
        <v>2992</v>
      </c>
      <c r="P293" s="103" t="s">
        <v>2990</v>
      </c>
      <c r="Q293" s="106"/>
      <c r="R293" s="98">
        <v>100</v>
      </c>
      <c r="S293" s="98" t="s">
        <v>34</v>
      </c>
      <c r="T293" s="107">
        <v>112</v>
      </c>
      <c r="U293" s="109">
        <f t="shared" si="121"/>
        <v>7899.57</v>
      </c>
      <c r="V293" s="109">
        <f t="shared" si="107"/>
        <v>718.14272727272726</v>
      </c>
      <c r="W293" s="109">
        <f t="shared" si="108"/>
        <v>7181.4272727272728</v>
      </c>
      <c r="X293" s="110">
        <f t="shared" si="122"/>
        <v>884751.84</v>
      </c>
      <c r="Y293" s="110">
        <f t="shared" si="109"/>
        <v>804319.85454545449</v>
      </c>
      <c r="Z293" s="110"/>
      <c r="AA293" s="104">
        <f t="shared" si="123"/>
        <v>59024</v>
      </c>
      <c r="AB293" s="104">
        <v>59024</v>
      </c>
      <c r="AC293" s="104"/>
      <c r="AD293" s="104"/>
      <c r="AE293" s="104">
        <f t="shared" si="124"/>
        <v>527</v>
      </c>
      <c r="AF293" s="104">
        <f t="shared" si="125"/>
        <v>527</v>
      </c>
      <c r="AG293" s="103" t="s">
        <v>3005</v>
      </c>
      <c r="AH293" s="100">
        <v>44771</v>
      </c>
      <c r="AI293" s="100"/>
      <c r="AJ293" s="100"/>
      <c r="AK293" s="103" t="s">
        <v>1169</v>
      </c>
    </row>
    <row r="294" spans="1:37" ht="75" x14ac:dyDescent="0.25">
      <c r="A294" s="99" t="s">
        <v>2720</v>
      </c>
      <c r="B294" s="100">
        <v>44715</v>
      </c>
      <c r="C294" s="98">
        <v>545</v>
      </c>
      <c r="D294" s="99" t="s">
        <v>3197</v>
      </c>
      <c r="E294" s="102" t="s">
        <v>3190</v>
      </c>
      <c r="F294" s="100">
        <v>44743</v>
      </c>
      <c r="G294" s="98" t="s">
        <v>3002</v>
      </c>
      <c r="H294" s="103" t="s">
        <v>537</v>
      </c>
      <c r="I294" s="103" t="s">
        <v>898</v>
      </c>
      <c r="J294" s="104">
        <v>382212794.88</v>
      </c>
      <c r="K294" s="96">
        <f t="shared" si="120"/>
        <v>382212794.88</v>
      </c>
      <c r="L294" s="96">
        <f t="shared" si="120"/>
        <v>382212794.88</v>
      </c>
      <c r="M294" s="96">
        <f t="shared" si="105"/>
        <v>34746617.716363639</v>
      </c>
      <c r="N294" s="103" t="s">
        <v>1065</v>
      </c>
      <c r="O294" s="103" t="s">
        <v>2992</v>
      </c>
      <c r="P294" s="103" t="s">
        <v>2990</v>
      </c>
      <c r="Q294" s="106"/>
      <c r="R294" s="98">
        <v>100</v>
      </c>
      <c r="S294" s="98" t="s">
        <v>34</v>
      </c>
      <c r="T294" s="107">
        <v>112</v>
      </c>
      <c r="U294" s="109">
        <f t="shared" si="121"/>
        <v>782.60711833311495</v>
      </c>
      <c r="V294" s="109">
        <f t="shared" si="107"/>
        <v>71.146101666646814</v>
      </c>
      <c r="W294" s="109">
        <f t="shared" si="108"/>
        <v>711.46101666646814</v>
      </c>
      <c r="X294" s="110">
        <f t="shared" si="122"/>
        <v>87651.997253308873</v>
      </c>
      <c r="Y294" s="110">
        <f t="shared" si="109"/>
        <v>79683.633866644435</v>
      </c>
      <c r="Z294" s="110"/>
      <c r="AA294" s="104">
        <f t="shared" si="123"/>
        <v>488384</v>
      </c>
      <c r="AB294" s="104">
        <v>488384</v>
      </c>
      <c r="AC294" s="104"/>
      <c r="AD294" s="104"/>
      <c r="AE294" s="104">
        <f t="shared" si="124"/>
        <v>4360.5714285714284</v>
      </c>
      <c r="AF294" s="104">
        <f t="shared" si="125"/>
        <v>4361</v>
      </c>
      <c r="AG294" s="103" t="s">
        <v>3006</v>
      </c>
      <c r="AH294" s="100">
        <v>44771</v>
      </c>
      <c r="AI294" s="100"/>
      <c r="AJ294" s="100"/>
      <c r="AK294" s="103" t="s">
        <v>1169</v>
      </c>
    </row>
    <row r="295" spans="1:37" ht="75" x14ac:dyDescent="0.25">
      <c r="A295" s="99" t="s">
        <v>2746</v>
      </c>
      <c r="B295" s="100">
        <v>44719</v>
      </c>
      <c r="C295" s="98" t="s">
        <v>1168</v>
      </c>
      <c r="D295" s="99" t="s">
        <v>3198</v>
      </c>
      <c r="E295" s="102" t="s">
        <v>3191</v>
      </c>
      <c r="F295" s="100">
        <v>44748</v>
      </c>
      <c r="G295" s="98" t="s">
        <v>3079</v>
      </c>
      <c r="H295" s="103" t="s">
        <v>77</v>
      </c>
      <c r="I295" s="103" t="s">
        <v>2551</v>
      </c>
      <c r="J295" s="104">
        <v>423505259.49000001</v>
      </c>
      <c r="K295" s="96">
        <f t="shared" si="120"/>
        <v>423505259.49000001</v>
      </c>
      <c r="L295" s="96">
        <f t="shared" si="120"/>
        <v>423505259.49000001</v>
      </c>
      <c r="M295" s="96">
        <f t="shared" si="105"/>
        <v>38500478.135454543</v>
      </c>
      <c r="N295" s="103" t="s">
        <v>1823</v>
      </c>
      <c r="O295" s="103" t="s">
        <v>3080</v>
      </c>
      <c r="P295" s="103" t="s">
        <v>22</v>
      </c>
      <c r="Q295" s="106">
        <v>100</v>
      </c>
      <c r="R295" s="98">
        <v>0</v>
      </c>
      <c r="S295" s="98" t="s">
        <v>43</v>
      </c>
      <c r="T295" s="107">
        <v>188</v>
      </c>
      <c r="U295" s="109">
        <f t="shared" si="121"/>
        <v>574.55000000522307</v>
      </c>
      <c r="V295" s="109">
        <f t="shared" si="107"/>
        <v>52.231818182293004</v>
      </c>
      <c r="W295" s="109">
        <f t="shared" si="108"/>
        <v>522.31818182293011</v>
      </c>
      <c r="X295" s="110">
        <f t="shared" si="122"/>
        <v>108015.40000098194</v>
      </c>
      <c r="Y295" s="110">
        <f t="shared" si="109"/>
        <v>98195.818182710864</v>
      </c>
      <c r="Z295" s="110"/>
      <c r="AA295" s="104">
        <f t="shared" si="123"/>
        <v>737107.75300000003</v>
      </c>
      <c r="AB295" s="104">
        <v>737107.75300000003</v>
      </c>
      <c r="AC295" s="104"/>
      <c r="AD295" s="104"/>
      <c r="AE295" s="104">
        <f t="shared" si="124"/>
        <v>3920.7859202127661</v>
      </c>
      <c r="AF295" s="104">
        <f t="shared" si="125"/>
        <v>3921</v>
      </c>
      <c r="AG295" s="103" t="s">
        <v>3081</v>
      </c>
      <c r="AH295" s="100">
        <v>44896</v>
      </c>
      <c r="AI295" s="100"/>
      <c r="AJ295" s="100"/>
      <c r="AK295" s="103" t="s">
        <v>67</v>
      </c>
    </row>
    <row r="296" spans="1:37" ht="145.5" customHeight="1" x14ac:dyDescent="0.25">
      <c r="A296" s="99" t="s">
        <v>2756</v>
      </c>
      <c r="B296" s="100">
        <v>44722</v>
      </c>
      <c r="C296" s="98">
        <v>1688</v>
      </c>
      <c r="D296" s="99" t="s">
        <v>3428</v>
      </c>
      <c r="E296" s="102" t="s">
        <v>3192</v>
      </c>
      <c r="F296" s="100">
        <v>44750</v>
      </c>
      <c r="G296" s="98" t="s">
        <v>3077</v>
      </c>
      <c r="H296" s="103" t="s">
        <v>131</v>
      </c>
      <c r="I296" s="103" t="s">
        <v>1716</v>
      </c>
      <c r="J296" s="104">
        <v>3870058795.8600001</v>
      </c>
      <c r="K296" s="96">
        <f t="shared" si="120"/>
        <v>3870058795.8600001</v>
      </c>
      <c r="L296" s="96">
        <f t="shared" si="120"/>
        <v>3870058795.8600001</v>
      </c>
      <c r="M296" s="96">
        <f t="shared" si="105"/>
        <v>351823526.89636362</v>
      </c>
      <c r="N296" s="103" t="s">
        <v>2731</v>
      </c>
      <c r="O296" s="103" t="s">
        <v>2732</v>
      </c>
      <c r="P296" s="103" t="s">
        <v>2733</v>
      </c>
      <c r="Q296" s="106">
        <v>0</v>
      </c>
      <c r="R296" s="98">
        <v>100</v>
      </c>
      <c r="S296" s="98" t="s">
        <v>427</v>
      </c>
      <c r="T296" s="107">
        <v>1</v>
      </c>
      <c r="U296" s="109">
        <f t="shared" si="121"/>
        <v>1137.6600000000001</v>
      </c>
      <c r="V296" s="109">
        <f t="shared" si="107"/>
        <v>103.42363636363636</v>
      </c>
      <c r="W296" s="109">
        <f t="shared" si="108"/>
        <v>1034.2363636363636</v>
      </c>
      <c r="X296" s="110">
        <f t="shared" si="122"/>
        <v>1137.6600000000001</v>
      </c>
      <c r="Y296" s="110">
        <f t="shared" si="109"/>
        <v>1034.2363636363636</v>
      </c>
      <c r="Z296" s="110"/>
      <c r="AA296" s="104">
        <f t="shared" si="123"/>
        <v>3401771</v>
      </c>
      <c r="AB296" s="104">
        <v>1600000</v>
      </c>
      <c r="AC296" s="104">
        <v>1801771</v>
      </c>
      <c r="AD296" s="104"/>
      <c r="AE296" s="104">
        <f t="shared" si="124"/>
        <v>3401771</v>
      </c>
      <c r="AF296" s="104">
        <f t="shared" si="125"/>
        <v>3401771</v>
      </c>
      <c r="AG296" s="103" t="s">
        <v>3078</v>
      </c>
      <c r="AH296" s="100">
        <v>44805</v>
      </c>
      <c r="AI296" s="100">
        <v>44905</v>
      </c>
      <c r="AJ296" s="100"/>
      <c r="AK296" s="103" t="s">
        <v>67</v>
      </c>
    </row>
    <row r="297" spans="1:37" ht="141.75" x14ac:dyDescent="0.25">
      <c r="A297" s="99" t="s">
        <v>3044</v>
      </c>
      <c r="B297" s="100">
        <v>44750</v>
      </c>
      <c r="C297" s="98">
        <v>545</v>
      </c>
      <c r="D297" s="99" t="s">
        <v>3537</v>
      </c>
      <c r="E297" s="102" t="s">
        <v>3483</v>
      </c>
      <c r="F297" s="100">
        <v>44781</v>
      </c>
      <c r="G297" s="98" t="s">
        <v>3485</v>
      </c>
      <c r="H297" s="103" t="s">
        <v>74</v>
      </c>
      <c r="I297" s="103" t="s">
        <v>720</v>
      </c>
      <c r="J297" s="104">
        <v>327571157.69999999</v>
      </c>
      <c r="K297" s="96">
        <f t="shared" si="120"/>
        <v>327571157.69999999</v>
      </c>
      <c r="L297" s="96">
        <f t="shared" si="120"/>
        <v>327571157.69999999</v>
      </c>
      <c r="M297" s="96">
        <f t="shared" si="105"/>
        <v>29779196.154545456</v>
      </c>
      <c r="N297" s="103" t="s">
        <v>3488</v>
      </c>
      <c r="O297" s="103" t="s">
        <v>3489</v>
      </c>
      <c r="P297" s="103" t="s">
        <v>499</v>
      </c>
      <c r="Q297" s="106">
        <v>0</v>
      </c>
      <c r="R297" s="98">
        <v>100</v>
      </c>
      <c r="S297" s="98" t="s">
        <v>629</v>
      </c>
      <c r="T297" s="107">
        <v>30</v>
      </c>
      <c r="U297" s="109">
        <f t="shared" si="121"/>
        <v>25813.329999999998</v>
      </c>
      <c r="V297" s="109">
        <f t="shared" si="107"/>
        <v>2346.6663636363637</v>
      </c>
      <c r="W297" s="109">
        <f t="shared" si="108"/>
        <v>23466.663636363635</v>
      </c>
      <c r="X297" s="110">
        <f t="shared" si="122"/>
        <v>774399.89999999991</v>
      </c>
      <c r="Y297" s="110">
        <f t="shared" si="109"/>
        <v>703999.90909090906</v>
      </c>
      <c r="Z297" s="110"/>
      <c r="AA297" s="104">
        <f t="shared" si="123"/>
        <v>12690</v>
      </c>
      <c r="AB297" s="104">
        <v>12690</v>
      </c>
      <c r="AC297" s="104"/>
      <c r="AD297" s="104"/>
      <c r="AE297" s="104">
        <f t="shared" si="124"/>
        <v>423</v>
      </c>
      <c r="AF297" s="104">
        <f t="shared" si="125"/>
        <v>423</v>
      </c>
      <c r="AG297" s="103" t="s">
        <v>3490</v>
      </c>
      <c r="AH297" s="100">
        <v>44866</v>
      </c>
      <c r="AI297" s="100"/>
      <c r="AJ297" s="100"/>
      <c r="AK297" s="103" t="s">
        <v>67</v>
      </c>
    </row>
    <row r="298" spans="1:37" ht="75" x14ac:dyDescent="0.25">
      <c r="A298" s="99" t="s">
        <v>3062</v>
      </c>
      <c r="B298" s="100">
        <v>44750</v>
      </c>
      <c r="C298" s="98">
        <v>545</v>
      </c>
      <c r="D298" s="99" t="s">
        <v>3440</v>
      </c>
      <c r="E298" s="102" t="s">
        <v>3437</v>
      </c>
      <c r="F298" s="100">
        <v>44774</v>
      </c>
      <c r="G298" s="98" t="s">
        <v>3435</v>
      </c>
      <c r="H298" s="103" t="s">
        <v>364</v>
      </c>
      <c r="I298" s="103" t="s">
        <v>2997</v>
      </c>
      <c r="J298" s="104">
        <v>4136312.4</v>
      </c>
      <c r="K298" s="96">
        <f t="shared" si="120"/>
        <v>4136312.4</v>
      </c>
      <c r="L298" s="96">
        <f t="shared" si="120"/>
        <v>4136312.4</v>
      </c>
      <c r="M298" s="96">
        <f t="shared" si="105"/>
        <v>376028.4</v>
      </c>
      <c r="N298" s="103" t="s">
        <v>3413</v>
      </c>
      <c r="O298" s="103" t="s">
        <v>3414</v>
      </c>
      <c r="P298" s="103" t="s">
        <v>33</v>
      </c>
      <c r="Q298" s="106">
        <v>0</v>
      </c>
      <c r="R298" s="98">
        <v>100</v>
      </c>
      <c r="S298" s="98" t="s">
        <v>43</v>
      </c>
      <c r="T298" s="107">
        <v>60</v>
      </c>
      <c r="U298" s="109">
        <f t="shared" si="121"/>
        <v>3133.5699999999997</v>
      </c>
      <c r="V298" s="109">
        <f t="shared" si="107"/>
        <v>284.86999999999995</v>
      </c>
      <c r="W298" s="109">
        <f t="shared" si="108"/>
        <v>2848.7</v>
      </c>
      <c r="X298" s="110">
        <f t="shared" si="122"/>
        <v>188014.19999999998</v>
      </c>
      <c r="Y298" s="110">
        <f t="shared" si="109"/>
        <v>170922</v>
      </c>
      <c r="Z298" s="110"/>
      <c r="AA298" s="104">
        <f t="shared" si="123"/>
        <v>1320</v>
      </c>
      <c r="AB298" s="104">
        <v>1320</v>
      </c>
      <c r="AC298" s="104"/>
      <c r="AD298" s="104"/>
      <c r="AE298" s="104">
        <f t="shared" si="124"/>
        <v>22</v>
      </c>
      <c r="AF298" s="104">
        <f t="shared" si="125"/>
        <v>22</v>
      </c>
      <c r="AG298" s="103" t="s">
        <v>3418</v>
      </c>
      <c r="AH298" s="100">
        <v>44793</v>
      </c>
      <c r="AI298" s="100"/>
      <c r="AJ298" s="100"/>
      <c r="AK298" s="103" t="s">
        <v>1169</v>
      </c>
    </row>
    <row r="299" spans="1:37" ht="173.25" x14ac:dyDescent="0.25">
      <c r="A299" s="99" t="s">
        <v>3061</v>
      </c>
      <c r="B299" s="100">
        <v>44750</v>
      </c>
      <c r="C299" s="98">
        <v>545</v>
      </c>
      <c r="D299" s="99" t="s">
        <v>3538</v>
      </c>
      <c r="E299" s="102" t="s">
        <v>3484</v>
      </c>
      <c r="F299" s="100">
        <v>44781</v>
      </c>
      <c r="G299" s="98" t="s">
        <v>3486</v>
      </c>
      <c r="H299" s="103" t="s">
        <v>74</v>
      </c>
      <c r="I299" s="103" t="s">
        <v>720</v>
      </c>
      <c r="J299" s="104">
        <v>496390335.89999998</v>
      </c>
      <c r="K299" s="96">
        <f t="shared" si="120"/>
        <v>496390335.89999998</v>
      </c>
      <c r="L299" s="96">
        <f t="shared" si="120"/>
        <v>496390335.89999998</v>
      </c>
      <c r="M299" s="96">
        <f t="shared" si="105"/>
        <v>45126394.172727272</v>
      </c>
      <c r="N299" s="103" t="s">
        <v>3491</v>
      </c>
      <c r="O299" s="103" t="s">
        <v>3489</v>
      </c>
      <c r="P299" s="103" t="s">
        <v>499</v>
      </c>
      <c r="Q299" s="106">
        <v>0</v>
      </c>
      <c r="R299" s="98">
        <v>100</v>
      </c>
      <c r="S299" s="98" t="s">
        <v>629</v>
      </c>
      <c r="T299" s="107">
        <v>30</v>
      </c>
      <c r="U299" s="109">
        <f t="shared" si="121"/>
        <v>25813.329999999998</v>
      </c>
      <c r="V299" s="109">
        <f t="shared" si="107"/>
        <v>2346.6663636363637</v>
      </c>
      <c r="W299" s="109">
        <f t="shared" si="108"/>
        <v>23466.663636363635</v>
      </c>
      <c r="X299" s="110">
        <f t="shared" si="122"/>
        <v>774399.89999999991</v>
      </c>
      <c r="Y299" s="110">
        <f t="shared" si="109"/>
        <v>703999.90909090906</v>
      </c>
      <c r="Z299" s="110"/>
      <c r="AA299" s="104">
        <f t="shared" si="123"/>
        <v>19230</v>
      </c>
      <c r="AB299" s="104">
        <v>19230</v>
      </c>
      <c r="AC299" s="104"/>
      <c r="AD299" s="104"/>
      <c r="AE299" s="104">
        <f t="shared" si="124"/>
        <v>641</v>
      </c>
      <c r="AF299" s="104">
        <f t="shared" si="125"/>
        <v>641</v>
      </c>
      <c r="AG299" s="103" t="s">
        <v>3492</v>
      </c>
      <c r="AH299" s="100">
        <v>44866</v>
      </c>
      <c r="AI299" s="100"/>
      <c r="AJ299" s="100"/>
      <c r="AK299" s="103" t="s">
        <v>67</v>
      </c>
    </row>
    <row r="300" spans="1:37" ht="173.25" x14ac:dyDescent="0.25">
      <c r="A300" s="99" t="s">
        <v>3060</v>
      </c>
      <c r="B300" s="100">
        <v>44750</v>
      </c>
      <c r="C300" s="98">
        <v>545</v>
      </c>
      <c r="D300" s="99" t="s">
        <v>3441</v>
      </c>
      <c r="E300" s="102" t="s">
        <v>3438</v>
      </c>
      <c r="F300" s="100">
        <v>44774</v>
      </c>
      <c r="G300" s="98" t="s">
        <v>3487</v>
      </c>
      <c r="H300" s="103" t="s">
        <v>74</v>
      </c>
      <c r="I300" s="103" t="s">
        <v>3059</v>
      </c>
      <c r="J300" s="104">
        <v>240502640.40000001</v>
      </c>
      <c r="K300" s="96">
        <f t="shared" si="120"/>
        <v>240502640.40000001</v>
      </c>
      <c r="L300" s="96">
        <f t="shared" si="120"/>
        <v>240502640.40000001</v>
      </c>
      <c r="M300" s="96">
        <f t="shared" si="105"/>
        <v>21863876.399999999</v>
      </c>
      <c r="N300" s="103" t="s">
        <v>1009</v>
      </c>
      <c r="O300" s="103" t="s">
        <v>3415</v>
      </c>
      <c r="P300" s="103" t="s">
        <v>37</v>
      </c>
      <c r="Q300" s="106">
        <v>0</v>
      </c>
      <c r="R300" s="98">
        <v>100</v>
      </c>
      <c r="S300" s="98" t="s">
        <v>26</v>
      </c>
      <c r="T300" s="107">
        <v>12</v>
      </c>
      <c r="U300" s="109">
        <f t="shared" si="121"/>
        <v>247430.7</v>
      </c>
      <c r="V300" s="109">
        <f t="shared" si="107"/>
        <v>22493.7</v>
      </c>
      <c r="W300" s="109">
        <f t="shared" si="108"/>
        <v>224937</v>
      </c>
      <c r="X300" s="110">
        <f t="shared" si="122"/>
        <v>2969168.4000000004</v>
      </c>
      <c r="Y300" s="110">
        <f t="shared" si="109"/>
        <v>2699244</v>
      </c>
      <c r="Z300" s="110"/>
      <c r="AA300" s="104">
        <f t="shared" si="123"/>
        <v>972</v>
      </c>
      <c r="AB300" s="104">
        <v>324</v>
      </c>
      <c r="AC300" s="104">
        <v>648</v>
      </c>
      <c r="AD300" s="104"/>
      <c r="AE300" s="104">
        <f t="shared" si="124"/>
        <v>81</v>
      </c>
      <c r="AF300" s="104">
        <f t="shared" si="125"/>
        <v>81</v>
      </c>
      <c r="AG300" s="103" t="s">
        <v>3417</v>
      </c>
      <c r="AH300" s="100">
        <v>44805</v>
      </c>
      <c r="AI300" s="100"/>
      <c r="AJ300" s="100"/>
      <c r="AK300" s="103" t="s">
        <v>67</v>
      </c>
    </row>
    <row r="301" spans="1:37" ht="173.25" customHeight="1" x14ac:dyDescent="0.25">
      <c r="A301" s="99" t="s">
        <v>3058</v>
      </c>
      <c r="B301" s="100">
        <v>44750</v>
      </c>
      <c r="C301" s="98">
        <v>545</v>
      </c>
      <c r="D301" s="99" t="s">
        <v>3442</v>
      </c>
      <c r="E301" s="102" t="s">
        <v>3439</v>
      </c>
      <c r="F301" s="100">
        <v>44774</v>
      </c>
      <c r="G301" s="98" t="s">
        <v>3436</v>
      </c>
      <c r="H301" s="103" t="s">
        <v>74</v>
      </c>
      <c r="I301" s="103" t="s">
        <v>736</v>
      </c>
      <c r="J301" s="104">
        <v>137808000</v>
      </c>
      <c r="K301" s="96">
        <f t="shared" si="120"/>
        <v>137808000</v>
      </c>
      <c r="L301" s="96">
        <f t="shared" si="120"/>
        <v>137808000</v>
      </c>
      <c r="M301" s="96">
        <f t="shared" si="105"/>
        <v>12528000</v>
      </c>
      <c r="N301" s="103" t="s">
        <v>1008</v>
      </c>
      <c r="O301" s="103" t="s">
        <v>3443</v>
      </c>
      <c r="P301" s="103" t="s">
        <v>499</v>
      </c>
      <c r="Q301" s="106">
        <v>0</v>
      </c>
      <c r="R301" s="98">
        <v>100</v>
      </c>
      <c r="S301" s="98" t="s">
        <v>43</v>
      </c>
      <c r="T301" s="107">
        <v>60</v>
      </c>
      <c r="U301" s="109">
        <f t="shared" si="121"/>
        <v>15950</v>
      </c>
      <c r="V301" s="109">
        <f t="shared" si="107"/>
        <v>1450</v>
      </c>
      <c r="W301" s="109">
        <f t="shared" si="108"/>
        <v>14500</v>
      </c>
      <c r="X301" s="110">
        <f t="shared" si="122"/>
        <v>957000</v>
      </c>
      <c r="Y301" s="110">
        <f t="shared" si="109"/>
        <v>870000</v>
      </c>
      <c r="Z301" s="110"/>
      <c r="AA301" s="104">
        <f t="shared" si="123"/>
        <v>8640</v>
      </c>
      <c r="AB301" s="104">
        <v>8640</v>
      </c>
      <c r="AC301" s="104"/>
      <c r="AD301" s="104"/>
      <c r="AE301" s="104">
        <f t="shared" si="124"/>
        <v>144</v>
      </c>
      <c r="AF301" s="104">
        <f t="shared" si="125"/>
        <v>144</v>
      </c>
      <c r="AG301" s="103" t="s">
        <v>3444</v>
      </c>
      <c r="AH301" s="100">
        <v>44793</v>
      </c>
      <c r="AI301" s="100"/>
      <c r="AJ301" s="100"/>
      <c r="AK301" s="103" t="s">
        <v>1169</v>
      </c>
    </row>
    <row r="302" spans="1:37" ht="126" x14ac:dyDescent="0.25">
      <c r="A302" s="99" t="s">
        <v>3057</v>
      </c>
      <c r="B302" s="100">
        <v>44750</v>
      </c>
      <c r="C302" s="98">
        <v>545</v>
      </c>
      <c r="D302" s="99" t="s">
        <v>3539</v>
      </c>
      <c r="E302" s="102" t="s">
        <v>3493</v>
      </c>
      <c r="F302" s="100">
        <v>44781</v>
      </c>
      <c r="G302" s="98" t="s">
        <v>3495</v>
      </c>
      <c r="H302" s="103" t="s">
        <v>74</v>
      </c>
      <c r="I302" s="103" t="s">
        <v>3056</v>
      </c>
      <c r="J302" s="104">
        <v>425145545.10000002</v>
      </c>
      <c r="K302" s="96">
        <f t="shared" si="120"/>
        <v>425145545.10000002</v>
      </c>
      <c r="L302" s="96">
        <f t="shared" si="120"/>
        <v>425145545.10000002</v>
      </c>
      <c r="M302" s="96">
        <f t="shared" si="105"/>
        <v>38649595.009090908</v>
      </c>
      <c r="N302" s="103" t="s">
        <v>3488</v>
      </c>
      <c r="O302" s="103" t="s">
        <v>3489</v>
      </c>
      <c r="P302" s="103" t="s">
        <v>499</v>
      </c>
      <c r="Q302" s="106">
        <v>0</v>
      </c>
      <c r="R302" s="98">
        <v>100</v>
      </c>
      <c r="S302" s="98" t="s">
        <v>629</v>
      </c>
      <c r="T302" s="107">
        <v>30</v>
      </c>
      <c r="U302" s="109">
        <f t="shared" si="121"/>
        <v>25813.33</v>
      </c>
      <c r="V302" s="109">
        <f t="shared" si="107"/>
        <v>2346.6663636363637</v>
      </c>
      <c r="W302" s="109">
        <f t="shared" si="108"/>
        <v>23466.663636363639</v>
      </c>
      <c r="X302" s="110">
        <f t="shared" si="122"/>
        <v>774399.9</v>
      </c>
      <c r="Y302" s="110">
        <f t="shared" si="109"/>
        <v>703999.90909090918</v>
      </c>
      <c r="Z302" s="110"/>
      <c r="AA302" s="104">
        <f t="shared" si="123"/>
        <v>16470</v>
      </c>
      <c r="AB302" s="104">
        <v>16470</v>
      </c>
      <c r="AC302" s="104"/>
      <c r="AD302" s="104"/>
      <c r="AE302" s="104">
        <f t="shared" si="124"/>
        <v>549</v>
      </c>
      <c r="AF302" s="104">
        <f t="shared" si="125"/>
        <v>549</v>
      </c>
      <c r="AG302" s="103" t="s">
        <v>3497</v>
      </c>
      <c r="AH302" s="100">
        <v>44866</v>
      </c>
      <c r="AI302" s="100"/>
      <c r="AJ302" s="100"/>
      <c r="AK302" s="103" t="s">
        <v>67</v>
      </c>
    </row>
    <row r="303" spans="1:37" ht="160.5" customHeight="1" x14ac:dyDescent="0.25">
      <c r="A303" s="99" t="s">
        <v>3055</v>
      </c>
      <c r="B303" s="100">
        <v>44750</v>
      </c>
      <c r="C303" s="98">
        <v>545</v>
      </c>
      <c r="D303" s="99" t="s">
        <v>3540</v>
      </c>
      <c r="E303" s="102" t="s">
        <v>3494</v>
      </c>
      <c r="F303" s="100">
        <v>44781</v>
      </c>
      <c r="G303" s="98" t="s">
        <v>3496</v>
      </c>
      <c r="H303" s="103" t="s">
        <v>74</v>
      </c>
      <c r="I303" s="103" t="s">
        <v>720</v>
      </c>
      <c r="J303" s="104">
        <v>475481538.60000002</v>
      </c>
      <c r="K303" s="96">
        <f t="shared" si="120"/>
        <v>475481538.60000002</v>
      </c>
      <c r="L303" s="96">
        <f t="shared" si="120"/>
        <v>475481538.60000002</v>
      </c>
      <c r="M303" s="96">
        <f t="shared" si="105"/>
        <v>43225594.418181822</v>
      </c>
      <c r="N303" s="103" t="s">
        <v>3488</v>
      </c>
      <c r="O303" s="103" t="s">
        <v>3489</v>
      </c>
      <c r="P303" s="103" t="s">
        <v>499</v>
      </c>
      <c r="Q303" s="106">
        <v>0</v>
      </c>
      <c r="R303" s="98">
        <v>100</v>
      </c>
      <c r="S303" s="98" t="s">
        <v>629</v>
      </c>
      <c r="T303" s="107">
        <v>30</v>
      </c>
      <c r="U303" s="109">
        <f t="shared" si="121"/>
        <v>25813.33</v>
      </c>
      <c r="V303" s="109">
        <f t="shared" si="107"/>
        <v>2346.6663636363637</v>
      </c>
      <c r="W303" s="109">
        <f t="shared" si="108"/>
        <v>23466.663636363639</v>
      </c>
      <c r="X303" s="110">
        <f t="shared" si="122"/>
        <v>774399.9</v>
      </c>
      <c r="Y303" s="110">
        <f t="shared" si="109"/>
        <v>703999.90909090918</v>
      </c>
      <c r="Z303" s="110"/>
      <c r="AA303" s="104">
        <f t="shared" si="123"/>
        <v>18420</v>
      </c>
      <c r="AB303" s="104">
        <v>18420</v>
      </c>
      <c r="AC303" s="104"/>
      <c r="AD303" s="104"/>
      <c r="AE303" s="104">
        <f t="shared" si="124"/>
        <v>614</v>
      </c>
      <c r="AF303" s="104">
        <f t="shared" si="125"/>
        <v>614</v>
      </c>
      <c r="AG303" s="103" t="s">
        <v>3498</v>
      </c>
      <c r="AH303" s="100">
        <v>44866</v>
      </c>
      <c r="AI303" s="100"/>
      <c r="AJ303" s="100"/>
      <c r="AK303" s="103" t="s">
        <v>67</v>
      </c>
    </row>
    <row r="304" spans="1:37" ht="75" x14ac:dyDescent="0.25">
      <c r="A304" s="99" t="s">
        <v>3054</v>
      </c>
      <c r="B304" s="100">
        <v>44750</v>
      </c>
      <c r="C304" s="98">
        <v>545</v>
      </c>
      <c r="D304" s="99" t="s">
        <v>3449</v>
      </c>
      <c r="E304" s="102" t="s">
        <v>3446</v>
      </c>
      <c r="F304" s="100">
        <v>44774</v>
      </c>
      <c r="G304" s="98" t="s">
        <v>3445</v>
      </c>
      <c r="H304" s="103" t="s">
        <v>74</v>
      </c>
      <c r="I304" s="103" t="s">
        <v>744</v>
      </c>
      <c r="J304" s="104">
        <v>213602400</v>
      </c>
      <c r="K304" s="96">
        <f t="shared" si="120"/>
        <v>213602400</v>
      </c>
      <c r="L304" s="96">
        <f t="shared" si="120"/>
        <v>213602400</v>
      </c>
      <c r="M304" s="96">
        <f t="shared" si="105"/>
        <v>19418400</v>
      </c>
      <c r="N304" s="103" t="s">
        <v>1008</v>
      </c>
      <c r="O304" s="103" t="s">
        <v>2371</v>
      </c>
      <c r="P304" s="103" t="s">
        <v>499</v>
      </c>
      <c r="Q304" s="106">
        <v>0</v>
      </c>
      <c r="R304" s="98">
        <v>100</v>
      </c>
      <c r="S304" s="98" t="s">
        <v>43</v>
      </c>
      <c r="T304" s="107">
        <v>60</v>
      </c>
      <c r="U304" s="109">
        <f t="shared" si="121"/>
        <v>6380</v>
      </c>
      <c r="V304" s="109">
        <f t="shared" si="107"/>
        <v>580</v>
      </c>
      <c r="W304" s="109">
        <f t="shared" si="108"/>
        <v>5800</v>
      </c>
      <c r="X304" s="110">
        <f t="shared" si="122"/>
        <v>382800</v>
      </c>
      <c r="Y304" s="110">
        <f t="shared" si="109"/>
        <v>348000</v>
      </c>
      <c r="Z304" s="110"/>
      <c r="AA304" s="104">
        <f t="shared" si="123"/>
        <v>33480</v>
      </c>
      <c r="AB304" s="104">
        <v>33480</v>
      </c>
      <c r="AC304" s="104"/>
      <c r="AD304" s="104"/>
      <c r="AE304" s="104">
        <f t="shared" si="124"/>
        <v>558</v>
      </c>
      <c r="AF304" s="104">
        <f t="shared" si="125"/>
        <v>558</v>
      </c>
      <c r="AG304" s="103" t="s">
        <v>3451</v>
      </c>
      <c r="AH304" s="100">
        <v>44793</v>
      </c>
      <c r="AI304" s="100"/>
      <c r="AJ304" s="100"/>
      <c r="AK304" s="103" t="s">
        <v>1169</v>
      </c>
    </row>
    <row r="305" spans="1:37" ht="197.25" customHeight="1" x14ac:dyDescent="0.25">
      <c r="A305" s="99" t="s">
        <v>3052</v>
      </c>
      <c r="B305" s="100">
        <v>44750</v>
      </c>
      <c r="C305" s="98">
        <v>545</v>
      </c>
      <c r="D305" s="99" t="s">
        <v>3450</v>
      </c>
      <c r="E305" s="102" t="s">
        <v>3447</v>
      </c>
      <c r="F305" s="100">
        <v>44774</v>
      </c>
      <c r="G305" s="98" t="s">
        <v>3448</v>
      </c>
      <c r="H305" s="103" t="s">
        <v>74</v>
      </c>
      <c r="I305" s="103" t="s">
        <v>3047</v>
      </c>
      <c r="J305" s="104">
        <v>222640316.25</v>
      </c>
      <c r="K305" s="96">
        <f t="shared" si="120"/>
        <v>222640316.25</v>
      </c>
      <c r="L305" s="96">
        <f t="shared" si="120"/>
        <v>222640316.25</v>
      </c>
      <c r="M305" s="96">
        <f t="shared" si="105"/>
        <v>20240028.75</v>
      </c>
      <c r="N305" s="103" t="s">
        <v>1012</v>
      </c>
      <c r="O305" s="103" t="s">
        <v>3452</v>
      </c>
      <c r="P305" s="103" t="s">
        <v>499</v>
      </c>
      <c r="Q305" s="106">
        <v>0</v>
      </c>
      <c r="R305" s="98">
        <v>100</v>
      </c>
      <c r="S305" s="98" t="s">
        <v>629</v>
      </c>
      <c r="T305" s="107">
        <v>15</v>
      </c>
      <c r="U305" s="109">
        <f t="shared" si="121"/>
        <v>25813.37</v>
      </c>
      <c r="V305" s="109">
        <f t="shared" si="107"/>
        <v>2346.6699999999996</v>
      </c>
      <c r="W305" s="109">
        <f t="shared" si="108"/>
        <v>23466.7</v>
      </c>
      <c r="X305" s="110">
        <f t="shared" si="122"/>
        <v>387200.55</v>
      </c>
      <c r="Y305" s="110">
        <f t="shared" si="109"/>
        <v>352000.5</v>
      </c>
      <c r="Z305" s="110"/>
      <c r="AA305" s="104">
        <f t="shared" si="123"/>
        <v>8625</v>
      </c>
      <c r="AB305" s="104">
        <v>7290</v>
      </c>
      <c r="AC305" s="104">
        <v>1335</v>
      </c>
      <c r="AD305" s="104"/>
      <c r="AE305" s="104">
        <f t="shared" si="124"/>
        <v>575</v>
      </c>
      <c r="AF305" s="104">
        <f t="shared" si="125"/>
        <v>575</v>
      </c>
      <c r="AG305" s="103" t="s">
        <v>3453</v>
      </c>
      <c r="AH305" s="100">
        <v>44835</v>
      </c>
      <c r="AI305" s="100">
        <v>44896</v>
      </c>
      <c r="AJ305" s="100"/>
      <c r="AK305" s="103" t="s">
        <v>67</v>
      </c>
    </row>
    <row r="306" spans="1:37" ht="220.5" x14ac:dyDescent="0.25">
      <c r="A306" s="99" t="s">
        <v>3053</v>
      </c>
      <c r="B306" s="100">
        <v>44750</v>
      </c>
      <c r="C306" s="98">
        <v>545</v>
      </c>
      <c r="D306" s="99" t="s">
        <v>3541</v>
      </c>
      <c r="E306" s="102" t="s">
        <v>3499</v>
      </c>
      <c r="F306" s="100">
        <v>44781</v>
      </c>
      <c r="G306" s="98" t="s">
        <v>3500</v>
      </c>
      <c r="H306" s="103" t="s">
        <v>74</v>
      </c>
      <c r="I306" s="103" t="s">
        <v>720</v>
      </c>
      <c r="J306" s="104">
        <v>492518336.39999998</v>
      </c>
      <c r="K306" s="96">
        <f t="shared" si="120"/>
        <v>492518336.39999998</v>
      </c>
      <c r="L306" s="96">
        <f t="shared" si="120"/>
        <v>492518336.39999998</v>
      </c>
      <c r="M306" s="96">
        <f t="shared" si="105"/>
        <v>44774394.218181819</v>
      </c>
      <c r="N306" s="103" t="s">
        <v>3491</v>
      </c>
      <c r="O306" s="103" t="s">
        <v>3489</v>
      </c>
      <c r="P306" s="103" t="s">
        <v>499</v>
      </c>
      <c r="Q306" s="106">
        <v>0</v>
      </c>
      <c r="R306" s="98">
        <v>100</v>
      </c>
      <c r="S306" s="98" t="s">
        <v>629</v>
      </c>
      <c r="T306" s="107">
        <v>30</v>
      </c>
      <c r="U306" s="109">
        <f t="shared" si="121"/>
        <v>25813.329999999998</v>
      </c>
      <c r="V306" s="109">
        <f t="shared" si="107"/>
        <v>2346.6663636363637</v>
      </c>
      <c r="W306" s="109">
        <f t="shared" si="108"/>
        <v>23466.663636363635</v>
      </c>
      <c r="X306" s="110">
        <f t="shared" si="122"/>
        <v>774399.89999999991</v>
      </c>
      <c r="Y306" s="110">
        <f t="shared" si="109"/>
        <v>703999.90909090906</v>
      </c>
      <c r="Z306" s="110"/>
      <c r="AA306" s="104">
        <f t="shared" si="123"/>
        <v>19080</v>
      </c>
      <c r="AB306" s="104">
        <v>19080</v>
      </c>
      <c r="AC306" s="104"/>
      <c r="AD306" s="104"/>
      <c r="AE306" s="104">
        <f t="shared" si="124"/>
        <v>636</v>
      </c>
      <c r="AF306" s="104">
        <f t="shared" si="125"/>
        <v>636</v>
      </c>
      <c r="AG306" s="103" t="s">
        <v>3501</v>
      </c>
      <c r="AH306" s="100">
        <v>44866</v>
      </c>
      <c r="AI306" s="100"/>
      <c r="AJ306" s="100"/>
      <c r="AK306" s="103" t="s">
        <v>67</v>
      </c>
    </row>
    <row r="307" spans="1:37" ht="110.25" x14ac:dyDescent="0.25">
      <c r="A307" s="133" t="s">
        <v>3050</v>
      </c>
      <c r="B307" s="120">
        <v>44750</v>
      </c>
      <c r="C307" s="98">
        <v>545</v>
      </c>
      <c r="D307" s="99" t="s">
        <v>3462</v>
      </c>
      <c r="E307" s="102" t="s">
        <v>3454</v>
      </c>
      <c r="F307" s="100">
        <v>44774</v>
      </c>
      <c r="G307" s="98" t="s">
        <v>3458</v>
      </c>
      <c r="H307" s="103" t="s">
        <v>74</v>
      </c>
      <c r="I307" s="103" t="s">
        <v>836</v>
      </c>
      <c r="J307" s="104">
        <v>133196989.2</v>
      </c>
      <c r="K307" s="96">
        <f t="shared" si="120"/>
        <v>133196989.2</v>
      </c>
      <c r="L307" s="96">
        <f t="shared" si="120"/>
        <v>133196989.2</v>
      </c>
      <c r="M307" s="96">
        <f t="shared" si="105"/>
        <v>12108817.199999999</v>
      </c>
      <c r="N307" s="103" t="s">
        <v>1012</v>
      </c>
      <c r="O307" s="103" t="s">
        <v>3465</v>
      </c>
      <c r="P307" s="103" t="s">
        <v>499</v>
      </c>
      <c r="Q307" s="106">
        <v>0</v>
      </c>
      <c r="R307" s="98">
        <v>100</v>
      </c>
      <c r="S307" s="98" t="s">
        <v>629</v>
      </c>
      <c r="T307" s="107">
        <v>120</v>
      </c>
      <c r="U307" s="109">
        <f t="shared" si="121"/>
        <v>25813.37</v>
      </c>
      <c r="V307" s="109">
        <f t="shared" si="107"/>
        <v>2346.6699999999996</v>
      </c>
      <c r="W307" s="109">
        <f t="shared" si="108"/>
        <v>23466.7</v>
      </c>
      <c r="X307" s="110">
        <f t="shared" si="122"/>
        <v>3097604.4</v>
      </c>
      <c r="Y307" s="110">
        <f t="shared" si="109"/>
        <v>2816004</v>
      </c>
      <c r="Z307" s="110"/>
      <c r="AA307" s="104">
        <f t="shared" si="123"/>
        <v>5160</v>
      </c>
      <c r="AB307" s="104">
        <v>5160</v>
      </c>
      <c r="AC307" s="104"/>
      <c r="AD307" s="104"/>
      <c r="AE307" s="104">
        <f t="shared" si="124"/>
        <v>43</v>
      </c>
      <c r="AF307" s="104">
        <f t="shared" si="125"/>
        <v>43</v>
      </c>
      <c r="AG307" s="103" t="s">
        <v>3466</v>
      </c>
      <c r="AH307" s="100">
        <v>44835</v>
      </c>
      <c r="AI307" s="100"/>
      <c r="AJ307" s="100"/>
      <c r="AK307" s="103" t="s">
        <v>1169</v>
      </c>
    </row>
    <row r="308" spans="1:37" ht="126" x14ac:dyDescent="0.25">
      <c r="A308" s="99" t="s">
        <v>3049</v>
      </c>
      <c r="B308" s="100">
        <v>44750</v>
      </c>
      <c r="C308" s="98">
        <v>545</v>
      </c>
      <c r="D308" s="99" t="s">
        <v>3542</v>
      </c>
      <c r="E308" s="102" t="s">
        <v>3502</v>
      </c>
      <c r="F308" s="100">
        <v>44781</v>
      </c>
      <c r="G308" s="98" t="s">
        <v>3503</v>
      </c>
      <c r="H308" s="103" t="s">
        <v>74</v>
      </c>
      <c r="I308" s="103" t="s">
        <v>720</v>
      </c>
      <c r="J308" s="104">
        <v>494067136.19999999</v>
      </c>
      <c r="K308" s="96">
        <f t="shared" si="120"/>
        <v>494067136.19999999</v>
      </c>
      <c r="L308" s="96">
        <f t="shared" si="120"/>
        <v>494067136.19999999</v>
      </c>
      <c r="M308" s="96">
        <f t="shared" si="105"/>
        <v>44915194.200000003</v>
      </c>
      <c r="N308" s="103" t="s">
        <v>3491</v>
      </c>
      <c r="O308" s="103" t="s">
        <v>3489</v>
      </c>
      <c r="P308" s="103" t="s">
        <v>499</v>
      </c>
      <c r="Q308" s="106">
        <v>0</v>
      </c>
      <c r="R308" s="98">
        <v>100</v>
      </c>
      <c r="S308" s="98" t="s">
        <v>629</v>
      </c>
      <c r="T308" s="107">
        <v>30</v>
      </c>
      <c r="U308" s="109">
        <f t="shared" si="121"/>
        <v>25813.329999999998</v>
      </c>
      <c r="V308" s="109">
        <f t="shared" si="107"/>
        <v>2346.6663636363637</v>
      </c>
      <c r="W308" s="109">
        <f t="shared" si="108"/>
        <v>23466.663636363635</v>
      </c>
      <c r="X308" s="110">
        <f t="shared" si="122"/>
        <v>774399.89999999991</v>
      </c>
      <c r="Y308" s="110">
        <f t="shared" si="109"/>
        <v>703999.90909090906</v>
      </c>
      <c r="Z308" s="110"/>
      <c r="AA308" s="104">
        <f t="shared" si="123"/>
        <v>19140</v>
      </c>
      <c r="AB308" s="104">
        <v>19140</v>
      </c>
      <c r="AC308" s="104"/>
      <c r="AD308" s="104"/>
      <c r="AE308" s="104">
        <f t="shared" si="124"/>
        <v>638</v>
      </c>
      <c r="AF308" s="104">
        <f t="shared" si="125"/>
        <v>638</v>
      </c>
      <c r="AG308" s="103" t="s">
        <v>3504</v>
      </c>
      <c r="AH308" s="100">
        <v>44866</v>
      </c>
      <c r="AI308" s="100"/>
      <c r="AJ308" s="100"/>
      <c r="AK308" s="103" t="s">
        <v>67</v>
      </c>
    </row>
    <row r="309" spans="1:37" ht="175.5" customHeight="1" x14ac:dyDescent="0.25">
      <c r="A309" s="99" t="s">
        <v>3048</v>
      </c>
      <c r="B309" s="100">
        <v>44750</v>
      </c>
      <c r="C309" s="98">
        <v>545</v>
      </c>
      <c r="D309" s="99" t="s">
        <v>3543</v>
      </c>
      <c r="E309" s="102" t="s">
        <v>3455</v>
      </c>
      <c r="F309" s="100">
        <v>44774</v>
      </c>
      <c r="G309" s="98" t="s">
        <v>3460</v>
      </c>
      <c r="H309" s="103" t="s">
        <v>1011</v>
      </c>
      <c r="I309" s="103" t="s">
        <v>722</v>
      </c>
      <c r="J309" s="104">
        <v>232122721.59999999</v>
      </c>
      <c r="K309" s="96">
        <f t="shared" si="120"/>
        <v>232122721.59999999</v>
      </c>
      <c r="L309" s="96">
        <f t="shared" si="120"/>
        <v>232122721.59999999</v>
      </c>
      <c r="M309" s="96">
        <f t="shared" si="105"/>
        <v>21102065.600000001</v>
      </c>
      <c r="N309" s="103" t="s">
        <v>1015</v>
      </c>
      <c r="O309" s="103" t="s">
        <v>2426</v>
      </c>
      <c r="P309" s="103" t="s">
        <v>563</v>
      </c>
      <c r="Q309" s="106">
        <v>0</v>
      </c>
      <c r="R309" s="98">
        <v>100</v>
      </c>
      <c r="S309" s="98" t="s">
        <v>51</v>
      </c>
      <c r="T309" s="107">
        <v>140</v>
      </c>
      <c r="U309" s="109">
        <f t="shared" si="121"/>
        <v>10766.36</v>
      </c>
      <c r="V309" s="109">
        <f t="shared" si="107"/>
        <v>978.7600000000001</v>
      </c>
      <c r="W309" s="109">
        <f t="shared" si="108"/>
        <v>9787.6</v>
      </c>
      <c r="X309" s="110">
        <f t="shared" si="122"/>
        <v>1507290.4000000001</v>
      </c>
      <c r="Y309" s="110">
        <f t="shared" si="109"/>
        <v>1370264</v>
      </c>
      <c r="Z309" s="110"/>
      <c r="AA309" s="104">
        <f t="shared" si="123"/>
        <v>21560</v>
      </c>
      <c r="AB309" s="104">
        <v>21560</v>
      </c>
      <c r="AC309" s="104"/>
      <c r="AD309" s="104"/>
      <c r="AE309" s="104">
        <f t="shared" si="124"/>
        <v>154</v>
      </c>
      <c r="AF309" s="104">
        <f t="shared" si="125"/>
        <v>154</v>
      </c>
      <c r="AG309" s="103" t="s">
        <v>3467</v>
      </c>
      <c r="AH309" s="100">
        <v>44793</v>
      </c>
      <c r="AI309" s="100"/>
      <c r="AJ309" s="100"/>
      <c r="AK309" s="103" t="s">
        <v>1169</v>
      </c>
    </row>
    <row r="310" spans="1:37" ht="184.5" customHeight="1" x14ac:dyDescent="0.25">
      <c r="A310" s="99" t="s">
        <v>3046</v>
      </c>
      <c r="B310" s="100">
        <v>44750</v>
      </c>
      <c r="C310" s="98">
        <v>545</v>
      </c>
      <c r="D310" s="99" t="s">
        <v>3544</v>
      </c>
      <c r="E310" s="102" t="s">
        <v>3505</v>
      </c>
      <c r="F310" s="100">
        <v>44781</v>
      </c>
      <c r="G310" s="98" t="s">
        <v>3507</v>
      </c>
      <c r="H310" s="103" t="s">
        <v>74</v>
      </c>
      <c r="I310" s="103" t="s">
        <v>3047</v>
      </c>
      <c r="J310" s="104">
        <v>395718962.10000002</v>
      </c>
      <c r="K310" s="96">
        <f t="shared" si="120"/>
        <v>395718962.10000002</v>
      </c>
      <c r="L310" s="96">
        <f t="shared" si="120"/>
        <v>395718962.10000002</v>
      </c>
      <c r="M310" s="96">
        <f t="shared" si="105"/>
        <v>35974451.100000001</v>
      </c>
      <c r="N310" s="103" t="s">
        <v>3491</v>
      </c>
      <c r="O310" s="103" t="s">
        <v>3509</v>
      </c>
      <c r="P310" s="103" t="s">
        <v>499</v>
      </c>
      <c r="Q310" s="106">
        <v>0</v>
      </c>
      <c r="R310" s="98">
        <v>100</v>
      </c>
      <c r="S310" s="98" t="s">
        <v>629</v>
      </c>
      <c r="T310" s="107">
        <v>15</v>
      </c>
      <c r="U310" s="109">
        <f t="shared" si="121"/>
        <v>25813.370000000003</v>
      </c>
      <c r="V310" s="109">
        <f t="shared" si="107"/>
        <v>2346.67</v>
      </c>
      <c r="W310" s="109">
        <f t="shared" si="108"/>
        <v>23466.700000000004</v>
      </c>
      <c r="X310" s="110">
        <f t="shared" si="122"/>
        <v>387200.55000000005</v>
      </c>
      <c r="Y310" s="110">
        <f t="shared" si="109"/>
        <v>352000.50000000006</v>
      </c>
      <c r="Z310" s="110"/>
      <c r="AA310" s="104">
        <f t="shared" si="123"/>
        <v>15330</v>
      </c>
      <c r="AB310" s="104">
        <v>12960</v>
      </c>
      <c r="AC310" s="104">
        <v>2370</v>
      </c>
      <c r="AD310" s="104"/>
      <c r="AE310" s="104">
        <f t="shared" si="124"/>
        <v>1022</v>
      </c>
      <c r="AF310" s="104">
        <f t="shared" si="125"/>
        <v>1022</v>
      </c>
      <c r="AG310" s="103" t="s">
        <v>3510</v>
      </c>
      <c r="AH310" s="100">
        <v>44835</v>
      </c>
      <c r="AI310" s="100">
        <v>44896</v>
      </c>
      <c r="AJ310" s="100"/>
      <c r="AK310" s="103" t="s">
        <v>67</v>
      </c>
    </row>
    <row r="311" spans="1:37" ht="179.25" customHeight="1" x14ac:dyDescent="0.25">
      <c r="A311" s="99" t="s">
        <v>3045</v>
      </c>
      <c r="B311" s="100">
        <v>44750</v>
      </c>
      <c r="C311" s="98">
        <v>545</v>
      </c>
      <c r="D311" s="99" t="s">
        <v>3545</v>
      </c>
      <c r="E311" s="102" t="s">
        <v>3506</v>
      </c>
      <c r="F311" s="100">
        <v>44781</v>
      </c>
      <c r="G311" s="98" t="s">
        <v>3508</v>
      </c>
      <c r="H311" s="103" t="s">
        <v>74</v>
      </c>
      <c r="I311" s="103" t="s">
        <v>720</v>
      </c>
      <c r="J311" s="104">
        <v>493292736.30000001</v>
      </c>
      <c r="K311" s="96">
        <f t="shared" si="120"/>
        <v>493292736.30000001</v>
      </c>
      <c r="L311" s="96">
        <f t="shared" si="120"/>
        <v>493292736.30000001</v>
      </c>
      <c r="M311" s="96">
        <f t="shared" si="105"/>
        <v>44844794.209090911</v>
      </c>
      <c r="N311" s="103" t="s">
        <v>3491</v>
      </c>
      <c r="O311" s="103" t="s">
        <v>3489</v>
      </c>
      <c r="P311" s="103" t="s">
        <v>499</v>
      </c>
      <c r="Q311" s="106">
        <v>0</v>
      </c>
      <c r="R311" s="98">
        <v>100</v>
      </c>
      <c r="S311" s="98" t="s">
        <v>629</v>
      </c>
      <c r="T311" s="107">
        <v>30</v>
      </c>
      <c r="U311" s="109">
        <f t="shared" si="121"/>
        <v>25813.33</v>
      </c>
      <c r="V311" s="109">
        <f t="shared" si="107"/>
        <v>2346.6663636363637</v>
      </c>
      <c r="W311" s="109">
        <f t="shared" si="108"/>
        <v>23466.663636363639</v>
      </c>
      <c r="X311" s="110">
        <f t="shared" si="122"/>
        <v>774399.9</v>
      </c>
      <c r="Y311" s="110">
        <f t="shared" si="109"/>
        <v>703999.90909090918</v>
      </c>
      <c r="Z311" s="110"/>
      <c r="AA311" s="104">
        <f t="shared" si="123"/>
        <v>19110</v>
      </c>
      <c r="AB311" s="104">
        <v>19110</v>
      </c>
      <c r="AC311" s="104"/>
      <c r="AD311" s="104"/>
      <c r="AE311" s="104">
        <f t="shared" si="124"/>
        <v>637</v>
      </c>
      <c r="AF311" s="104">
        <f t="shared" si="125"/>
        <v>637</v>
      </c>
      <c r="AG311" s="103" t="s">
        <v>3511</v>
      </c>
      <c r="AH311" s="100">
        <v>44866</v>
      </c>
      <c r="AI311" s="100"/>
      <c r="AJ311" s="100"/>
      <c r="AK311" s="103" t="s">
        <v>67</v>
      </c>
    </row>
    <row r="312" spans="1:37" ht="78.75" x14ac:dyDescent="0.25">
      <c r="A312" s="99" t="s">
        <v>3051</v>
      </c>
      <c r="B312" s="100">
        <v>44750</v>
      </c>
      <c r="C312" s="98">
        <v>545</v>
      </c>
      <c r="D312" s="99" t="s">
        <v>3463</v>
      </c>
      <c r="E312" s="102" t="s">
        <v>3456</v>
      </c>
      <c r="F312" s="100">
        <v>44774</v>
      </c>
      <c r="G312" s="98" t="s">
        <v>3459</v>
      </c>
      <c r="H312" s="103" t="s">
        <v>74</v>
      </c>
      <c r="I312" s="103" t="s">
        <v>3042</v>
      </c>
      <c r="J312" s="104">
        <v>3650566</v>
      </c>
      <c r="K312" s="96">
        <f t="shared" si="120"/>
        <v>3650566</v>
      </c>
      <c r="L312" s="96">
        <f t="shared" si="120"/>
        <v>3650566</v>
      </c>
      <c r="M312" s="96">
        <f t="shared" si="105"/>
        <v>331869.63636363635</v>
      </c>
      <c r="N312" s="103" t="s">
        <v>2106</v>
      </c>
      <c r="O312" s="103" t="s">
        <v>3468</v>
      </c>
      <c r="P312" s="103" t="s">
        <v>36</v>
      </c>
      <c r="Q312" s="106">
        <v>0</v>
      </c>
      <c r="R312" s="98">
        <v>100</v>
      </c>
      <c r="S312" s="98" t="s">
        <v>26</v>
      </c>
      <c r="T312" s="107">
        <v>50</v>
      </c>
      <c r="U312" s="109">
        <f t="shared" si="121"/>
        <v>618.74</v>
      </c>
      <c r="V312" s="109">
        <f t="shared" si="107"/>
        <v>56.249090909090903</v>
      </c>
      <c r="W312" s="109">
        <f t="shared" si="108"/>
        <v>562.4909090909091</v>
      </c>
      <c r="X312" s="110">
        <f t="shared" si="122"/>
        <v>30937</v>
      </c>
      <c r="Y312" s="110">
        <f t="shared" si="109"/>
        <v>28124.545454545456</v>
      </c>
      <c r="Z312" s="110"/>
      <c r="AA312" s="104">
        <f t="shared" si="123"/>
        <v>5900</v>
      </c>
      <c r="AB312" s="104">
        <v>5900</v>
      </c>
      <c r="AC312" s="104"/>
      <c r="AD312" s="104"/>
      <c r="AE312" s="104">
        <f t="shared" si="124"/>
        <v>118</v>
      </c>
      <c r="AF312" s="104">
        <f t="shared" si="125"/>
        <v>118</v>
      </c>
      <c r="AG312" s="103" t="s">
        <v>3469</v>
      </c>
      <c r="AH312" s="100">
        <v>44880</v>
      </c>
      <c r="AI312" s="100"/>
      <c r="AJ312" s="100"/>
      <c r="AK312" s="103" t="s">
        <v>67</v>
      </c>
    </row>
    <row r="313" spans="1:37" ht="94.5" x14ac:dyDescent="0.25">
      <c r="A313" s="99" t="s">
        <v>3043</v>
      </c>
      <c r="B313" s="100">
        <v>44750</v>
      </c>
      <c r="C313" s="98">
        <v>545</v>
      </c>
      <c r="D313" s="99" t="s">
        <v>3464</v>
      </c>
      <c r="E313" s="102" t="s">
        <v>3457</v>
      </c>
      <c r="F313" s="100">
        <v>44774</v>
      </c>
      <c r="G313" s="98" t="s">
        <v>3461</v>
      </c>
      <c r="H313" s="103" t="s">
        <v>1011</v>
      </c>
      <c r="I313" s="103" t="s">
        <v>722</v>
      </c>
      <c r="J313" s="104">
        <v>296936208.80000001</v>
      </c>
      <c r="K313" s="96">
        <f t="shared" si="120"/>
        <v>296936208.80000001</v>
      </c>
      <c r="L313" s="96">
        <f t="shared" si="120"/>
        <v>296936208.80000001</v>
      </c>
      <c r="M313" s="96">
        <f t="shared" si="105"/>
        <v>26994200.800000001</v>
      </c>
      <c r="N313" s="103" t="s">
        <v>1015</v>
      </c>
      <c r="O313" s="103" t="s">
        <v>2426</v>
      </c>
      <c r="P313" s="103" t="s">
        <v>563</v>
      </c>
      <c r="Q313" s="106">
        <v>0</v>
      </c>
      <c r="R313" s="98">
        <v>100</v>
      </c>
      <c r="S313" s="98" t="s">
        <v>51</v>
      </c>
      <c r="T313" s="107">
        <v>140</v>
      </c>
      <c r="U313" s="109">
        <f t="shared" si="121"/>
        <v>10766.36</v>
      </c>
      <c r="V313" s="109">
        <f t="shared" si="107"/>
        <v>978.7600000000001</v>
      </c>
      <c r="W313" s="109">
        <f t="shared" si="108"/>
        <v>9787.6</v>
      </c>
      <c r="X313" s="110">
        <f t="shared" si="122"/>
        <v>1507290.4000000001</v>
      </c>
      <c r="Y313" s="110">
        <f t="shared" si="109"/>
        <v>1370264</v>
      </c>
      <c r="Z313" s="110"/>
      <c r="AA313" s="104">
        <f t="shared" si="123"/>
        <v>27580</v>
      </c>
      <c r="AB313" s="104">
        <v>27580</v>
      </c>
      <c r="AC313" s="104"/>
      <c r="AD313" s="104"/>
      <c r="AE313" s="104">
        <f t="shared" si="124"/>
        <v>197</v>
      </c>
      <c r="AF313" s="104">
        <f t="shared" si="125"/>
        <v>197</v>
      </c>
      <c r="AG313" s="103" t="s">
        <v>3470</v>
      </c>
      <c r="AH313" s="100">
        <v>44793</v>
      </c>
      <c r="AI313" s="100"/>
      <c r="AJ313" s="100"/>
      <c r="AK313" s="103" t="s">
        <v>67</v>
      </c>
    </row>
    <row r="314" spans="1:37" ht="193.5" customHeight="1" x14ac:dyDescent="0.25">
      <c r="A314" s="99" t="s">
        <v>3361</v>
      </c>
      <c r="B314" s="100">
        <v>44757</v>
      </c>
      <c r="C314" s="98">
        <v>545</v>
      </c>
      <c r="D314" s="99"/>
      <c r="E314" s="102" t="s">
        <v>3512</v>
      </c>
      <c r="F314" s="100">
        <v>44788</v>
      </c>
      <c r="G314" s="98" t="s">
        <v>3549</v>
      </c>
      <c r="H314" s="103" t="s">
        <v>364</v>
      </c>
      <c r="I314" s="103" t="s">
        <v>1078</v>
      </c>
      <c r="J314" s="104">
        <v>482303822</v>
      </c>
      <c r="K314" s="96">
        <f t="shared" si="120"/>
        <v>482303822</v>
      </c>
      <c r="L314" s="96">
        <f t="shared" si="120"/>
        <v>482303822</v>
      </c>
      <c r="M314" s="96">
        <f t="shared" si="105"/>
        <v>43845802</v>
      </c>
      <c r="N314" s="103" t="s">
        <v>1126</v>
      </c>
      <c r="O314" s="103" t="s">
        <v>3550</v>
      </c>
      <c r="P314" s="103" t="s">
        <v>36</v>
      </c>
      <c r="Q314" s="106">
        <v>0</v>
      </c>
      <c r="R314" s="98">
        <v>100</v>
      </c>
      <c r="S314" s="98" t="s">
        <v>629</v>
      </c>
      <c r="T314" s="107">
        <v>2</v>
      </c>
      <c r="U314" s="109">
        <f t="shared" si="121"/>
        <v>333082.75</v>
      </c>
      <c r="V314" s="109">
        <f t="shared" si="107"/>
        <v>30280.25</v>
      </c>
      <c r="W314" s="109">
        <f t="shared" si="108"/>
        <v>302802.5</v>
      </c>
      <c r="X314" s="110">
        <f t="shared" si="122"/>
        <v>666165.5</v>
      </c>
      <c r="Y314" s="110">
        <f t="shared" si="109"/>
        <v>605605</v>
      </c>
      <c r="Z314" s="110"/>
      <c r="AA314" s="104">
        <f t="shared" si="123"/>
        <v>1448</v>
      </c>
      <c r="AB314" s="104">
        <v>532</v>
      </c>
      <c r="AC314" s="104">
        <v>916</v>
      </c>
      <c r="AD314" s="104"/>
      <c r="AE314" s="104">
        <f t="shared" si="124"/>
        <v>724</v>
      </c>
      <c r="AF314" s="104">
        <f t="shared" si="125"/>
        <v>724</v>
      </c>
      <c r="AG314" s="103" t="s">
        <v>3066</v>
      </c>
      <c r="AH314" s="100">
        <v>44805</v>
      </c>
      <c r="AI314" s="100">
        <v>44866</v>
      </c>
      <c r="AJ314" s="100"/>
      <c r="AK314" s="103" t="s">
        <v>67</v>
      </c>
    </row>
    <row r="315" spans="1:37" ht="210" customHeight="1" x14ac:dyDescent="0.25">
      <c r="A315" s="99" t="s">
        <v>3362</v>
      </c>
      <c r="B315" s="100">
        <v>44757</v>
      </c>
      <c r="C315" s="98">
        <v>545</v>
      </c>
      <c r="D315" s="99"/>
      <c r="E315" s="102"/>
      <c r="F315" s="100" t="s">
        <v>462</v>
      </c>
      <c r="G315" s="98" t="s">
        <v>462</v>
      </c>
      <c r="H315" s="103"/>
      <c r="I315" s="103" t="s">
        <v>3069</v>
      </c>
      <c r="J315" s="104"/>
      <c r="K315" s="96">
        <f t="shared" si="120"/>
        <v>0</v>
      </c>
      <c r="L315" s="96">
        <f t="shared" si="120"/>
        <v>0</v>
      </c>
      <c r="M315" s="96">
        <f t="shared" si="105"/>
        <v>0</v>
      </c>
      <c r="N315" s="103"/>
      <c r="O315" s="103"/>
      <c r="P315" s="103"/>
      <c r="Q315" s="106"/>
      <c r="R315" s="98"/>
      <c r="S315" s="98"/>
      <c r="T315" s="107"/>
      <c r="U315" s="109">
        <f t="shared" si="121"/>
        <v>0</v>
      </c>
      <c r="V315" s="109">
        <f t="shared" si="107"/>
        <v>0</v>
      </c>
      <c r="W315" s="109">
        <f t="shared" si="108"/>
        <v>0</v>
      </c>
      <c r="X315" s="110">
        <f t="shared" si="122"/>
        <v>0</v>
      </c>
      <c r="Y315" s="110">
        <f t="shared" si="109"/>
        <v>0</v>
      </c>
      <c r="Z315" s="110"/>
      <c r="AA315" s="104">
        <f t="shared" si="123"/>
        <v>280</v>
      </c>
      <c r="AB315" s="104">
        <v>280</v>
      </c>
      <c r="AC315" s="104"/>
      <c r="AD315" s="104"/>
      <c r="AE315" s="104" t="e">
        <f t="shared" si="124"/>
        <v>#DIV/0!</v>
      </c>
      <c r="AF315" s="104" t="e">
        <f t="shared" si="125"/>
        <v>#DIV/0!</v>
      </c>
      <c r="AG315" s="103" t="s">
        <v>3068</v>
      </c>
      <c r="AH315" s="100"/>
      <c r="AI315" s="100"/>
      <c r="AJ315" s="100"/>
      <c r="AK315" s="103"/>
    </row>
    <row r="316" spans="1:37" ht="173.25" customHeight="1" x14ac:dyDescent="0.25">
      <c r="A316" s="99" t="s">
        <v>3371</v>
      </c>
      <c r="B316" s="100">
        <v>44757</v>
      </c>
      <c r="C316" s="98">
        <v>545</v>
      </c>
      <c r="D316" s="99" t="s">
        <v>3546</v>
      </c>
      <c r="E316" s="102" t="s">
        <v>3513</v>
      </c>
      <c r="F316" s="100">
        <v>44781</v>
      </c>
      <c r="G316" s="98" t="s">
        <v>3516</v>
      </c>
      <c r="H316" s="103" t="s">
        <v>74</v>
      </c>
      <c r="I316" s="103" t="s">
        <v>2947</v>
      </c>
      <c r="J316" s="104">
        <v>73790062.5</v>
      </c>
      <c r="K316" s="96">
        <f t="shared" si="120"/>
        <v>73790062.5</v>
      </c>
      <c r="L316" s="96">
        <f t="shared" si="120"/>
        <v>73790062.5</v>
      </c>
      <c r="M316" s="96">
        <f t="shared" si="105"/>
        <v>6708187.5</v>
      </c>
      <c r="N316" s="103" t="s">
        <v>1004</v>
      </c>
      <c r="O316" s="103" t="s">
        <v>3518</v>
      </c>
      <c r="P316" s="103" t="s">
        <v>36</v>
      </c>
      <c r="Q316" s="106">
        <v>0</v>
      </c>
      <c r="R316" s="98">
        <v>100</v>
      </c>
      <c r="S316" s="98" t="s">
        <v>26</v>
      </c>
      <c r="T316" s="107">
        <v>1</v>
      </c>
      <c r="U316" s="109">
        <f t="shared" si="121"/>
        <v>554812.5</v>
      </c>
      <c r="V316" s="109">
        <f t="shared" si="107"/>
        <v>50437.5</v>
      </c>
      <c r="W316" s="109">
        <f t="shared" si="108"/>
        <v>504375</v>
      </c>
      <c r="X316" s="110">
        <f t="shared" si="122"/>
        <v>554812.5</v>
      </c>
      <c r="Y316" s="110">
        <f t="shared" si="109"/>
        <v>504375</v>
      </c>
      <c r="Z316" s="110"/>
      <c r="AA316" s="104">
        <f t="shared" si="123"/>
        <v>133</v>
      </c>
      <c r="AB316" s="104">
        <v>133</v>
      </c>
      <c r="AC316" s="104"/>
      <c r="AD316" s="104"/>
      <c r="AE316" s="104">
        <f t="shared" si="124"/>
        <v>133</v>
      </c>
      <c r="AF316" s="104">
        <f t="shared" si="125"/>
        <v>133</v>
      </c>
      <c r="AG316" s="103" t="s">
        <v>3519</v>
      </c>
      <c r="AH316" s="100">
        <v>44793</v>
      </c>
      <c r="AI316" s="100"/>
      <c r="AJ316" s="100"/>
      <c r="AK316" s="103" t="s">
        <v>1169</v>
      </c>
    </row>
    <row r="317" spans="1:37" ht="126" x14ac:dyDescent="0.25">
      <c r="A317" s="99" t="s">
        <v>3370</v>
      </c>
      <c r="B317" s="100">
        <v>44757</v>
      </c>
      <c r="C317" s="98">
        <v>545</v>
      </c>
      <c r="D317" s="99"/>
      <c r="E317" s="102" t="s">
        <v>3514</v>
      </c>
      <c r="F317" s="100">
        <v>44788</v>
      </c>
      <c r="G317" s="98" t="s">
        <v>3551</v>
      </c>
      <c r="H317" s="103" t="s">
        <v>364</v>
      </c>
      <c r="I317" s="103" t="s">
        <v>1078</v>
      </c>
      <c r="J317" s="104">
        <v>493628635.5</v>
      </c>
      <c r="K317" s="96">
        <f t="shared" si="120"/>
        <v>493628635.5</v>
      </c>
      <c r="L317" s="96">
        <f t="shared" si="120"/>
        <v>493628635.5</v>
      </c>
      <c r="M317" s="96">
        <f t="shared" si="105"/>
        <v>44875330.5</v>
      </c>
      <c r="N317" s="103" t="s">
        <v>1126</v>
      </c>
      <c r="O317" s="103" t="s">
        <v>3550</v>
      </c>
      <c r="P317" s="103" t="s">
        <v>36</v>
      </c>
      <c r="Q317" s="106">
        <v>0</v>
      </c>
      <c r="R317" s="98">
        <v>100</v>
      </c>
      <c r="S317" s="98" t="s">
        <v>629</v>
      </c>
      <c r="T317" s="107">
        <v>2</v>
      </c>
      <c r="U317" s="109">
        <f t="shared" si="121"/>
        <v>333082.75</v>
      </c>
      <c r="V317" s="109">
        <f t="shared" si="107"/>
        <v>30280.25</v>
      </c>
      <c r="W317" s="109">
        <f t="shared" si="108"/>
        <v>302802.5</v>
      </c>
      <c r="X317" s="110">
        <f t="shared" si="122"/>
        <v>666165.5</v>
      </c>
      <c r="Y317" s="110">
        <f t="shared" si="109"/>
        <v>605605</v>
      </c>
      <c r="Z317" s="110"/>
      <c r="AA317" s="104">
        <f t="shared" si="123"/>
        <v>1482</v>
      </c>
      <c r="AB317" s="104">
        <v>540</v>
      </c>
      <c r="AC317" s="104">
        <v>942</v>
      </c>
      <c r="AD317" s="104"/>
      <c r="AE317" s="104">
        <f t="shared" si="124"/>
        <v>741</v>
      </c>
      <c r="AF317" s="104">
        <f t="shared" si="125"/>
        <v>741</v>
      </c>
      <c r="AG317" s="103" t="s">
        <v>3073</v>
      </c>
      <c r="AH317" s="100">
        <v>44805</v>
      </c>
      <c r="AI317" s="100">
        <v>44866</v>
      </c>
      <c r="AJ317" s="100"/>
      <c r="AK317" s="103" t="s">
        <v>67</v>
      </c>
    </row>
    <row r="318" spans="1:37" ht="199.5" customHeight="1" x14ac:dyDescent="0.25">
      <c r="A318" s="99" t="s">
        <v>3369</v>
      </c>
      <c r="B318" s="100">
        <v>44757</v>
      </c>
      <c r="C318" s="98">
        <v>545</v>
      </c>
      <c r="D318" s="99" t="s">
        <v>3547</v>
      </c>
      <c r="E318" s="102" t="s">
        <v>3515</v>
      </c>
      <c r="F318" s="100">
        <v>44781</v>
      </c>
      <c r="G318" s="98" t="s">
        <v>3517</v>
      </c>
      <c r="H318" s="103" t="s">
        <v>1011</v>
      </c>
      <c r="I318" s="103" t="s">
        <v>618</v>
      </c>
      <c r="J318" s="104">
        <v>181830000</v>
      </c>
      <c r="K318" s="96">
        <v>127490000</v>
      </c>
      <c r="L318" s="96">
        <f t="shared" ref="L318:L375" si="126">K318</f>
        <v>127490000</v>
      </c>
      <c r="M318" s="96">
        <f t="shared" si="105"/>
        <v>11590000</v>
      </c>
      <c r="N318" s="103" t="s">
        <v>1064</v>
      </c>
      <c r="O318" s="103" t="s">
        <v>3520</v>
      </c>
      <c r="P318" s="103" t="s">
        <v>499</v>
      </c>
      <c r="Q318" s="106">
        <v>0</v>
      </c>
      <c r="R318" s="98">
        <v>100</v>
      </c>
      <c r="S318" s="98" t="s">
        <v>26</v>
      </c>
      <c r="T318" s="107">
        <v>2</v>
      </c>
      <c r="U318" s="109">
        <f t="shared" si="121"/>
        <v>522500</v>
      </c>
      <c r="V318" s="109">
        <f t="shared" si="107"/>
        <v>47500</v>
      </c>
      <c r="W318" s="109">
        <f t="shared" si="108"/>
        <v>475000</v>
      </c>
      <c r="X318" s="110">
        <f t="shared" si="122"/>
        <v>1045000</v>
      </c>
      <c r="Y318" s="110">
        <f t="shared" si="109"/>
        <v>950000</v>
      </c>
      <c r="Z318" s="110"/>
      <c r="AA318" s="104">
        <f t="shared" si="123"/>
        <v>348</v>
      </c>
      <c r="AB318" s="104">
        <v>348</v>
      </c>
      <c r="AC318" s="104"/>
      <c r="AD318" s="104"/>
      <c r="AE318" s="104">
        <f t="shared" si="124"/>
        <v>174</v>
      </c>
      <c r="AF318" s="104">
        <f t="shared" si="125"/>
        <v>174</v>
      </c>
      <c r="AG318" s="103" t="s">
        <v>3076</v>
      </c>
      <c r="AH318" s="100">
        <v>44798</v>
      </c>
      <c r="AI318" s="100"/>
      <c r="AJ318" s="100"/>
      <c r="AK318" s="103" t="s">
        <v>67</v>
      </c>
    </row>
    <row r="319" spans="1:37" ht="157.5" customHeight="1" x14ac:dyDescent="0.25">
      <c r="A319" s="99" t="s">
        <v>3368</v>
      </c>
      <c r="B319" s="100">
        <v>44757</v>
      </c>
      <c r="C319" s="98">
        <v>545</v>
      </c>
      <c r="D319" s="99"/>
      <c r="E319" s="102" t="s">
        <v>3552</v>
      </c>
      <c r="F319" s="100">
        <v>44788</v>
      </c>
      <c r="G319" s="98" t="s">
        <v>3553</v>
      </c>
      <c r="H319" s="103" t="s">
        <v>364</v>
      </c>
      <c r="I319" s="103" t="s">
        <v>1078</v>
      </c>
      <c r="J319" s="104">
        <v>482303822</v>
      </c>
      <c r="K319" s="96">
        <f t="shared" ref="K319:K334" si="127">J319</f>
        <v>482303822</v>
      </c>
      <c r="L319" s="96">
        <f t="shared" si="126"/>
        <v>482303822</v>
      </c>
      <c r="M319" s="96">
        <f t="shared" si="105"/>
        <v>43845802</v>
      </c>
      <c r="N319" s="103" t="s">
        <v>1126</v>
      </c>
      <c r="O319" s="103" t="s">
        <v>3550</v>
      </c>
      <c r="P319" s="103" t="s">
        <v>36</v>
      </c>
      <c r="Q319" s="106">
        <v>0</v>
      </c>
      <c r="R319" s="98">
        <v>100</v>
      </c>
      <c r="S319" s="98" t="s">
        <v>629</v>
      </c>
      <c r="T319" s="107">
        <v>2</v>
      </c>
      <c r="U319" s="109">
        <f t="shared" si="121"/>
        <v>333082.75</v>
      </c>
      <c r="V319" s="109">
        <f t="shared" si="107"/>
        <v>30280.25</v>
      </c>
      <c r="W319" s="109">
        <f t="shared" si="108"/>
        <v>302802.5</v>
      </c>
      <c r="X319" s="110">
        <f t="shared" si="122"/>
        <v>666165.5</v>
      </c>
      <c r="Y319" s="110">
        <f t="shared" si="109"/>
        <v>605605</v>
      </c>
      <c r="Z319" s="110"/>
      <c r="AA319" s="104">
        <f t="shared" si="123"/>
        <v>1448</v>
      </c>
      <c r="AB319" s="104">
        <v>530</v>
      </c>
      <c r="AC319" s="104">
        <v>918</v>
      </c>
      <c r="AD319" s="104"/>
      <c r="AE319" s="104">
        <f t="shared" si="124"/>
        <v>724</v>
      </c>
      <c r="AF319" s="104">
        <f t="shared" si="125"/>
        <v>724</v>
      </c>
      <c r="AG319" s="103" t="s">
        <v>3063</v>
      </c>
      <c r="AH319" s="100">
        <v>44805</v>
      </c>
      <c r="AI319" s="100">
        <v>44866</v>
      </c>
      <c r="AJ319" s="100"/>
      <c r="AK319" s="103" t="s">
        <v>67</v>
      </c>
    </row>
    <row r="320" spans="1:37" ht="78.75" x14ac:dyDescent="0.25">
      <c r="A320" s="133" t="s">
        <v>3367</v>
      </c>
      <c r="B320" s="120">
        <v>44760</v>
      </c>
      <c r="C320" s="98">
        <v>545</v>
      </c>
      <c r="D320" s="99"/>
      <c r="E320" s="103"/>
      <c r="F320" s="100" t="s">
        <v>462</v>
      </c>
      <c r="G320" s="98" t="s">
        <v>462</v>
      </c>
      <c r="H320" s="103"/>
      <c r="I320" s="103" t="s">
        <v>636</v>
      </c>
      <c r="J320" s="104"/>
      <c r="K320" s="96">
        <f t="shared" si="127"/>
        <v>0</v>
      </c>
      <c r="L320" s="96">
        <f t="shared" si="126"/>
        <v>0</v>
      </c>
      <c r="M320" s="96">
        <f t="shared" si="105"/>
        <v>0</v>
      </c>
      <c r="N320" s="103"/>
      <c r="O320" s="103"/>
      <c r="P320" s="103"/>
      <c r="Q320" s="106"/>
      <c r="R320" s="98"/>
      <c r="S320" s="98"/>
      <c r="T320" s="107"/>
      <c r="U320" s="109">
        <f t="shared" si="121"/>
        <v>0</v>
      </c>
      <c r="V320" s="109">
        <f t="shared" si="107"/>
        <v>0</v>
      </c>
      <c r="W320" s="109">
        <f t="shared" si="108"/>
        <v>0</v>
      </c>
      <c r="X320" s="110">
        <f t="shared" si="122"/>
        <v>0</v>
      </c>
      <c r="Y320" s="110">
        <f t="shared" si="109"/>
        <v>0</v>
      </c>
      <c r="Z320" s="110"/>
      <c r="AA320" s="104">
        <f t="shared" si="123"/>
        <v>205</v>
      </c>
      <c r="AB320" s="104">
        <v>205</v>
      </c>
      <c r="AC320" s="104"/>
      <c r="AD320" s="104"/>
      <c r="AE320" s="104" t="e">
        <f t="shared" si="124"/>
        <v>#DIV/0!</v>
      </c>
      <c r="AF320" s="104" t="e">
        <f t="shared" si="125"/>
        <v>#DIV/0!</v>
      </c>
      <c r="AG320" s="103" t="s">
        <v>3070</v>
      </c>
      <c r="AH320" s="100"/>
      <c r="AI320" s="100"/>
      <c r="AJ320" s="100"/>
      <c r="AK320" s="103"/>
    </row>
    <row r="321" spans="1:37" ht="236.25" x14ac:dyDescent="0.25">
      <c r="A321" s="99" t="s">
        <v>3366</v>
      </c>
      <c r="B321" s="100">
        <v>44760</v>
      </c>
      <c r="C321" s="98">
        <v>545</v>
      </c>
      <c r="D321" s="99"/>
      <c r="E321" s="103"/>
      <c r="F321" s="100" t="s">
        <v>462</v>
      </c>
      <c r="G321" s="98" t="s">
        <v>462</v>
      </c>
      <c r="H321" s="103"/>
      <c r="I321" s="103" t="s">
        <v>3069</v>
      </c>
      <c r="J321" s="104"/>
      <c r="K321" s="96">
        <f t="shared" si="127"/>
        <v>0</v>
      </c>
      <c r="L321" s="96">
        <f t="shared" si="126"/>
        <v>0</v>
      </c>
      <c r="M321" s="96">
        <f t="shared" si="105"/>
        <v>0</v>
      </c>
      <c r="N321" s="103"/>
      <c r="O321" s="103"/>
      <c r="P321" s="103"/>
      <c r="Q321" s="106"/>
      <c r="R321" s="98"/>
      <c r="S321" s="98"/>
      <c r="T321" s="107"/>
      <c r="U321" s="109">
        <f t="shared" ref="U321:U352" si="128">J321/AA321</f>
        <v>0</v>
      </c>
      <c r="V321" s="109">
        <f t="shared" si="107"/>
        <v>0</v>
      </c>
      <c r="W321" s="109">
        <f t="shared" si="108"/>
        <v>0</v>
      </c>
      <c r="X321" s="110">
        <f t="shared" si="122"/>
        <v>0</v>
      </c>
      <c r="Y321" s="110">
        <f t="shared" si="109"/>
        <v>0</v>
      </c>
      <c r="Z321" s="110"/>
      <c r="AA321" s="104">
        <f t="shared" si="123"/>
        <v>325</v>
      </c>
      <c r="AB321" s="104">
        <v>325</v>
      </c>
      <c r="AC321" s="104"/>
      <c r="AD321" s="104"/>
      <c r="AE321" s="104" t="e">
        <f t="shared" ref="AE321:AE352" si="129">AA321/T321</f>
        <v>#DIV/0!</v>
      </c>
      <c r="AF321" s="104" t="e">
        <f t="shared" si="125"/>
        <v>#DIV/0!</v>
      </c>
      <c r="AG321" s="103" t="s">
        <v>3074</v>
      </c>
      <c r="AH321" s="100"/>
      <c r="AI321" s="100"/>
      <c r="AJ321" s="100"/>
      <c r="AK321" s="103"/>
    </row>
    <row r="322" spans="1:37" ht="189" customHeight="1" x14ac:dyDescent="0.25">
      <c r="A322" s="99" t="s">
        <v>3360</v>
      </c>
      <c r="B322" s="100">
        <v>44760</v>
      </c>
      <c r="C322" s="98">
        <v>545</v>
      </c>
      <c r="D322" s="99"/>
      <c r="E322" s="102" t="s">
        <v>3554</v>
      </c>
      <c r="F322" s="100">
        <v>44788</v>
      </c>
      <c r="G322" s="98" t="s">
        <v>3558</v>
      </c>
      <c r="H322" s="103" t="s">
        <v>364</v>
      </c>
      <c r="I322" s="103" t="s">
        <v>1078</v>
      </c>
      <c r="J322" s="104">
        <v>491630139</v>
      </c>
      <c r="K322" s="96">
        <f t="shared" si="127"/>
        <v>491630139</v>
      </c>
      <c r="L322" s="96">
        <f t="shared" si="126"/>
        <v>491630139</v>
      </c>
      <c r="M322" s="96">
        <f t="shared" si="105"/>
        <v>44693649</v>
      </c>
      <c r="N322" s="103" t="s">
        <v>1126</v>
      </c>
      <c r="O322" s="103" t="s">
        <v>3550</v>
      </c>
      <c r="P322" s="103" t="s">
        <v>36</v>
      </c>
      <c r="Q322" s="106">
        <v>0</v>
      </c>
      <c r="R322" s="98">
        <v>100</v>
      </c>
      <c r="S322" s="98" t="s">
        <v>3562</v>
      </c>
      <c r="T322" s="107">
        <v>2</v>
      </c>
      <c r="U322" s="109">
        <f t="shared" si="128"/>
        <v>333082.75</v>
      </c>
      <c r="V322" s="109">
        <f t="shared" si="107"/>
        <v>30280.25</v>
      </c>
      <c r="W322" s="109">
        <f t="shared" si="108"/>
        <v>302802.5</v>
      </c>
      <c r="X322" s="110">
        <f t="shared" si="122"/>
        <v>666165.5</v>
      </c>
      <c r="Y322" s="110">
        <f t="shared" si="109"/>
        <v>605605</v>
      </c>
      <c r="Z322" s="110"/>
      <c r="AA322" s="104">
        <f t="shared" si="123"/>
        <v>1476</v>
      </c>
      <c r="AB322" s="104">
        <v>540</v>
      </c>
      <c r="AC322" s="104">
        <v>936</v>
      </c>
      <c r="AD322" s="104"/>
      <c r="AE322" s="104">
        <f t="shared" si="129"/>
        <v>738</v>
      </c>
      <c r="AF322" s="104">
        <f t="shared" si="125"/>
        <v>738</v>
      </c>
      <c r="AG322" s="103" t="s">
        <v>3072</v>
      </c>
      <c r="AH322" s="100">
        <v>44805</v>
      </c>
      <c r="AI322" s="100">
        <v>44866</v>
      </c>
      <c r="AJ322" s="100"/>
      <c r="AK322" s="103" t="s">
        <v>67</v>
      </c>
    </row>
    <row r="323" spans="1:37" ht="75" x14ac:dyDescent="0.25">
      <c r="A323" s="99" t="s">
        <v>3342</v>
      </c>
      <c r="B323" s="100">
        <v>44760</v>
      </c>
      <c r="C323" s="98">
        <v>545</v>
      </c>
      <c r="D323" s="99" t="s">
        <v>3548</v>
      </c>
      <c r="E323" s="102" t="s">
        <v>3521</v>
      </c>
      <c r="F323" s="100">
        <v>44781</v>
      </c>
      <c r="G323" s="98" t="s">
        <v>3522</v>
      </c>
      <c r="H323" s="103" t="s">
        <v>364</v>
      </c>
      <c r="I323" s="103" t="s">
        <v>716</v>
      </c>
      <c r="J323" s="104">
        <v>132806388</v>
      </c>
      <c r="K323" s="96">
        <f t="shared" si="127"/>
        <v>132806388</v>
      </c>
      <c r="L323" s="96">
        <f t="shared" si="126"/>
        <v>132806388</v>
      </c>
      <c r="M323" s="96">
        <f t="shared" ref="M323:M374" si="130">(K323*10)/110</f>
        <v>12073308</v>
      </c>
      <c r="N323" s="103" t="s">
        <v>1019</v>
      </c>
      <c r="O323" s="103" t="s">
        <v>3523</v>
      </c>
      <c r="P323" s="103" t="s">
        <v>36</v>
      </c>
      <c r="Q323" s="106">
        <v>0</v>
      </c>
      <c r="R323" s="98">
        <v>100</v>
      </c>
      <c r="S323" s="98" t="s">
        <v>43</v>
      </c>
      <c r="T323" s="107">
        <v>30</v>
      </c>
      <c r="U323" s="109">
        <f t="shared" si="128"/>
        <v>849.2</v>
      </c>
      <c r="V323" s="109">
        <f t="shared" ref="V323:V374" si="131">(U323*10)/110</f>
        <v>77.2</v>
      </c>
      <c r="W323" s="109">
        <f t="shared" ref="W323:W387" si="132">U323-V323</f>
        <v>772</v>
      </c>
      <c r="X323" s="110">
        <f t="shared" si="122"/>
        <v>25476</v>
      </c>
      <c r="Y323" s="110">
        <f t="shared" ref="Y323:Y387" si="133">W323*T323</f>
        <v>23160</v>
      </c>
      <c r="Z323" s="110"/>
      <c r="AA323" s="104">
        <f t="shared" si="123"/>
        <v>156390</v>
      </c>
      <c r="AB323" s="104">
        <v>109650</v>
      </c>
      <c r="AC323" s="104">
        <v>46740</v>
      </c>
      <c r="AD323" s="104"/>
      <c r="AE323" s="104">
        <f t="shared" si="129"/>
        <v>5213</v>
      </c>
      <c r="AF323" s="104">
        <f t="shared" si="125"/>
        <v>5213</v>
      </c>
      <c r="AG323" s="103" t="s">
        <v>3075</v>
      </c>
      <c r="AH323" s="100">
        <v>44805</v>
      </c>
      <c r="AI323" s="100">
        <v>44854</v>
      </c>
      <c r="AJ323" s="100"/>
      <c r="AK323" s="103" t="s">
        <v>3616</v>
      </c>
    </row>
    <row r="324" spans="1:37" ht="94.5" x14ac:dyDescent="0.25">
      <c r="A324" s="99" t="s">
        <v>3359</v>
      </c>
      <c r="B324" s="100">
        <v>44760</v>
      </c>
      <c r="C324" s="98">
        <v>545</v>
      </c>
      <c r="D324" s="99"/>
      <c r="E324" s="102" t="s">
        <v>3555</v>
      </c>
      <c r="F324" s="100">
        <v>44788</v>
      </c>
      <c r="G324" s="98" t="s">
        <v>3559</v>
      </c>
      <c r="H324" s="103" t="s">
        <v>364</v>
      </c>
      <c r="I324" s="103" t="s">
        <v>1078</v>
      </c>
      <c r="J324" s="104">
        <v>535597062</v>
      </c>
      <c r="K324" s="96">
        <f t="shared" si="127"/>
        <v>535597062</v>
      </c>
      <c r="L324" s="96">
        <f t="shared" si="126"/>
        <v>535597062</v>
      </c>
      <c r="M324" s="96">
        <f t="shared" si="130"/>
        <v>48690642</v>
      </c>
      <c r="N324" s="103" t="s">
        <v>1126</v>
      </c>
      <c r="O324" s="103" t="s">
        <v>3550</v>
      </c>
      <c r="P324" s="103" t="s">
        <v>36</v>
      </c>
      <c r="Q324" s="106">
        <v>0</v>
      </c>
      <c r="R324" s="98">
        <v>100</v>
      </c>
      <c r="S324" s="98" t="s">
        <v>629</v>
      </c>
      <c r="T324" s="107">
        <v>2</v>
      </c>
      <c r="U324" s="109">
        <f t="shared" si="128"/>
        <v>333082.75</v>
      </c>
      <c r="V324" s="109">
        <f t="shared" si="131"/>
        <v>30280.25</v>
      </c>
      <c r="W324" s="109">
        <f t="shared" si="132"/>
        <v>302802.5</v>
      </c>
      <c r="X324" s="110">
        <f t="shared" si="122"/>
        <v>666165.5</v>
      </c>
      <c r="Y324" s="110">
        <f t="shared" si="133"/>
        <v>605605</v>
      </c>
      <c r="Z324" s="110"/>
      <c r="AA324" s="104">
        <f t="shared" si="123"/>
        <v>1608</v>
      </c>
      <c r="AB324" s="104">
        <v>588</v>
      </c>
      <c r="AC324" s="104">
        <v>1020</v>
      </c>
      <c r="AD324" s="104"/>
      <c r="AE324" s="104">
        <f t="shared" si="129"/>
        <v>804</v>
      </c>
      <c r="AF324" s="104">
        <f t="shared" si="125"/>
        <v>804</v>
      </c>
      <c r="AG324" s="103" t="s">
        <v>3065</v>
      </c>
      <c r="AH324" s="100">
        <v>44805</v>
      </c>
      <c r="AI324" s="100">
        <v>44866</v>
      </c>
      <c r="AJ324" s="100"/>
      <c r="AK324" s="103" t="s">
        <v>2994</v>
      </c>
    </row>
    <row r="325" spans="1:37" ht="94.5" x14ac:dyDescent="0.25">
      <c r="A325" s="99" t="s">
        <v>3358</v>
      </c>
      <c r="B325" s="100">
        <v>44760</v>
      </c>
      <c r="C325" s="98">
        <v>545</v>
      </c>
      <c r="D325" s="99"/>
      <c r="E325" s="102" t="s">
        <v>3556</v>
      </c>
      <c r="F325" s="100">
        <v>44788</v>
      </c>
      <c r="G325" s="98" t="s">
        <v>3560</v>
      </c>
      <c r="H325" s="103" t="s">
        <v>364</v>
      </c>
      <c r="I325" s="103" t="s">
        <v>1078</v>
      </c>
      <c r="J325" s="104">
        <v>498291794</v>
      </c>
      <c r="K325" s="96">
        <f t="shared" si="127"/>
        <v>498291794</v>
      </c>
      <c r="L325" s="96">
        <f t="shared" si="126"/>
        <v>498291794</v>
      </c>
      <c r="M325" s="96">
        <f t="shared" si="130"/>
        <v>45299254</v>
      </c>
      <c r="N325" s="103" t="s">
        <v>1126</v>
      </c>
      <c r="O325" s="103" t="s">
        <v>3550</v>
      </c>
      <c r="P325" s="103" t="s">
        <v>36</v>
      </c>
      <c r="Q325" s="106">
        <v>0</v>
      </c>
      <c r="R325" s="98">
        <v>100</v>
      </c>
      <c r="S325" s="98" t="s">
        <v>629</v>
      </c>
      <c r="T325" s="107">
        <v>2</v>
      </c>
      <c r="U325" s="109">
        <f t="shared" si="128"/>
        <v>333082.75</v>
      </c>
      <c r="V325" s="109">
        <f t="shared" si="131"/>
        <v>30280.25</v>
      </c>
      <c r="W325" s="109">
        <f t="shared" si="132"/>
        <v>302802.5</v>
      </c>
      <c r="X325" s="110">
        <f t="shared" si="122"/>
        <v>666165.5</v>
      </c>
      <c r="Y325" s="110">
        <f t="shared" si="133"/>
        <v>605605</v>
      </c>
      <c r="Z325" s="110"/>
      <c r="AA325" s="104">
        <f t="shared" si="123"/>
        <v>1496</v>
      </c>
      <c r="AB325" s="104">
        <v>548</v>
      </c>
      <c r="AC325" s="104">
        <v>948</v>
      </c>
      <c r="AD325" s="104"/>
      <c r="AE325" s="104">
        <f t="shared" si="129"/>
        <v>748</v>
      </c>
      <c r="AF325" s="104">
        <f t="shared" si="125"/>
        <v>748</v>
      </c>
      <c r="AG325" s="103" t="s">
        <v>3064</v>
      </c>
      <c r="AH325" s="100">
        <v>44805</v>
      </c>
      <c r="AI325" s="100">
        <v>44866</v>
      </c>
      <c r="AJ325" s="100"/>
      <c r="AK325" s="103" t="s">
        <v>67</v>
      </c>
    </row>
    <row r="326" spans="1:37" ht="168.75" customHeight="1" x14ac:dyDescent="0.25">
      <c r="A326" s="99" t="s">
        <v>3357</v>
      </c>
      <c r="B326" s="100">
        <v>44760</v>
      </c>
      <c r="C326" s="98">
        <v>545</v>
      </c>
      <c r="D326" s="99"/>
      <c r="E326" s="102" t="s">
        <v>3557</v>
      </c>
      <c r="F326" s="100">
        <v>44788</v>
      </c>
      <c r="G326" s="98" t="s">
        <v>3561</v>
      </c>
      <c r="H326" s="103" t="s">
        <v>364</v>
      </c>
      <c r="I326" s="103" t="s">
        <v>1078</v>
      </c>
      <c r="J326" s="104">
        <v>465649684.5</v>
      </c>
      <c r="K326" s="96">
        <f t="shared" si="127"/>
        <v>465649684.5</v>
      </c>
      <c r="L326" s="96">
        <f t="shared" si="126"/>
        <v>465649684.5</v>
      </c>
      <c r="M326" s="96">
        <f t="shared" si="130"/>
        <v>42331789.5</v>
      </c>
      <c r="N326" s="103" t="s">
        <v>1126</v>
      </c>
      <c r="O326" s="103" t="s">
        <v>3550</v>
      </c>
      <c r="P326" s="103" t="s">
        <v>36</v>
      </c>
      <c r="Q326" s="106">
        <v>0</v>
      </c>
      <c r="R326" s="98">
        <v>100</v>
      </c>
      <c r="S326" s="98" t="s">
        <v>629</v>
      </c>
      <c r="T326" s="107">
        <v>2</v>
      </c>
      <c r="U326" s="109">
        <f t="shared" si="128"/>
        <v>333082.75</v>
      </c>
      <c r="V326" s="109">
        <f t="shared" si="131"/>
        <v>30280.25</v>
      </c>
      <c r="W326" s="109">
        <f t="shared" si="132"/>
        <v>302802.5</v>
      </c>
      <c r="X326" s="110">
        <f t="shared" si="122"/>
        <v>666165.5</v>
      </c>
      <c r="Y326" s="110">
        <f t="shared" si="133"/>
        <v>605605</v>
      </c>
      <c r="Z326" s="110"/>
      <c r="AA326" s="104">
        <f t="shared" si="123"/>
        <v>1398</v>
      </c>
      <c r="AB326" s="104">
        <v>514</v>
      </c>
      <c r="AC326" s="104">
        <v>884</v>
      </c>
      <c r="AD326" s="104"/>
      <c r="AE326" s="104">
        <f t="shared" si="129"/>
        <v>699</v>
      </c>
      <c r="AF326" s="104">
        <f t="shared" si="125"/>
        <v>699</v>
      </c>
      <c r="AG326" s="103" t="s">
        <v>3067</v>
      </c>
      <c r="AH326" s="100">
        <v>44805</v>
      </c>
      <c r="AI326" s="100">
        <v>44866</v>
      </c>
      <c r="AJ326" s="100"/>
      <c r="AK326" s="103" t="s">
        <v>67</v>
      </c>
    </row>
    <row r="327" spans="1:37" ht="126" x14ac:dyDescent="0.25">
      <c r="A327" s="99" t="s">
        <v>3356</v>
      </c>
      <c r="B327" s="100">
        <v>44764</v>
      </c>
      <c r="C327" s="98">
        <v>1688</v>
      </c>
      <c r="D327" s="99"/>
      <c r="E327" s="103"/>
      <c r="F327" s="100">
        <v>44792</v>
      </c>
      <c r="G327" s="98" t="s">
        <v>3593</v>
      </c>
      <c r="H327" s="103" t="s">
        <v>3594</v>
      </c>
      <c r="I327" s="103" t="s">
        <v>3354</v>
      </c>
      <c r="J327" s="104">
        <v>1368196133.1400001</v>
      </c>
      <c r="K327" s="96">
        <f t="shared" si="127"/>
        <v>1368196133.1400001</v>
      </c>
      <c r="L327" s="96">
        <f t="shared" si="126"/>
        <v>1368196133.1400001</v>
      </c>
      <c r="M327" s="96">
        <f t="shared" si="130"/>
        <v>124381466.64909092</v>
      </c>
      <c r="N327" s="103" t="s">
        <v>3595</v>
      </c>
      <c r="O327" s="103" t="s">
        <v>3600</v>
      </c>
      <c r="P327" s="103" t="s">
        <v>22</v>
      </c>
      <c r="Q327" s="106">
        <v>100</v>
      </c>
      <c r="R327" s="98"/>
      <c r="S327" s="98" t="s">
        <v>427</v>
      </c>
      <c r="T327" s="107">
        <v>1</v>
      </c>
      <c r="U327" s="109">
        <f t="shared" si="128"/>
        <v>1518.6200000000001</v>
      </c>
      <c r="V327" s="109">
        <f t="shared" si="131"/>
        <v>138.05636363636364</v>
      </c>
      <c r="W327" s="109">
        <f t="shared" si="132"/>
        <v>1380.5636363636365</v>
      </c>
      <c r="X327" s="110">
        <f t="shared" si="122"/>
        <v>1518.6200000000001</v>
      </c>
      <c r="Y327" s="110">
        <f t="shared" si="133"/>
        <v>1380.5636363636365</v>
      </c>
      <c r="Z327" s="110"/>
      <c r="AA327" s="104">
        <v>900947</v>
      </c>
      <c r="AB327" s="104"/>
      <c r="AC327" s="104"/>
      <c r="AD327" s="104"/>
      <c r="AE327" s="104">
        <f t="shared" si="129"/>
        <v>900947</v>
      </c>
      <c r="AF327" s="104">
        <f t="shared" si="125"/>
        <v>900947</v>
      </c>
      <c r="AG327" s="103">
        <v>79</v>
      </c>
      <c r="AH327" s="100">
        <v>44835</v>
      </c>
      <c r="AI327" s="100"/>
      <c r="AJ327" s="100"/>
      <c r="AK327" s="103" t="s">
        <v>67</v>
      </c>
    </row>
    <row r="328" spans="1:37" ht="126" x14ac:dyDescent="0.25">
      <c r="A328" s="99" t="s">
        <v>3355</v>
      </c>
      <c r="B328" s="100">
        <v>44764</v>
      </c>
      <c r="C328" s="98">
        <v>1688</v>
      </c>
      <c r="D328" s="99"/>
      <c r="E328" s="103"/>
      <c r="F328" s="100">
        <v>44792</v>
      </c>
      <c r="G328" s="98" t="s">
        <v>3596</v>
      </c>
      <c r="H328" s="103" t="s">
        <v>3594</v>
      </c>
      <c r="I328" s="103" t="s">
        <v>3354</v>
      </c>
      <c r="J328" s="104">
        <v>1100763202.73</v>
      </c>
      <c r="K328" s="96">
        <f t="shared" si="127"/>
        <v>1100763202.73</v>
      </c>
      <c r="L328" s="96">
        <f t="shared" si="126"/>
        <v>1100763202.73</v>
      </c>
      <c r="M328" s="96">
        <f t="shared" si="130"/>
        <v>100069382.06636363</v>
      </c>
      <c r="N328" s="103" t="s">
        <v>3595</v>
      </c>
      <c r="O328" s="103" t="s">
        <v>3600</v>
      </c>
      <c r="P328" s="103" t="s">
        <v>22</v>
      </c>
      <c r="Q328" s="106">
        <v>100</v>
      </c>
      <c r="R328" s="98"/>
      <c r="S328" s="98" t="s">
        <v>427</v>
      </c>
      <c r="T328" s="107">
        <v>1</v>
      </c>
      <c r="U328" s="109">
        <f t="shared" si="128"/>
        <v>1518.6200000027593</v>
      </c>
      <c r="V328" s="109">
        <f t="shared" si="131"/>
        <v>138.05636363661449</v>
      </c>
      <c r="W328" s="109">
        <f t="shared" si="132"/>
        <v>1380.5636363661447</v>
      </c>
      <c r="X328" s="110">
        <f t="shared" si="122"/>
        <v>1518.6200000027593</v>
      </c>
      <c r="Y328" s="110">
        <f t="shared" si="133"/>
        <v>1380.5636363661447</v>
      </c>
      <c r="Z328" s="110"/>
      <c r="AA328" s="104">
        <v>724844.4</v>
      </c>
      <c r="AB328" s="104"/>
      <c r="AC328" s="104"/>
      <c r="AD328" s="104"/>
      <c r="AE328" s="104">
        <f t="shared" si="129"/>
        <v>724844.4</v>
      </c>
      <c r="AF328" s="104">
        <f t="shared" si="125"/>
        <v>724845</v>
      </c>
      <c r="AG328" s="103">
        <v>55</v>
      </c>
      <c r="AH328" s="100">
        <v>44835</v>
      </c>
      <c r="AI328" s="100"/>
      <c r="AJ328" s="100"/>
      <c r="AK328" s="103" t="s">
        <v>67</v>
      </c>
    </row>
    <row r="329" spans="1:37" ht="173.25" x14ac:dyDescent="0.25">
      <c r="A329" s="99" t="s">
        <v>3353</v>
      </c>
      <c r="B329" s="100">
        <v>44764</v>
      </c>
      <c r="C329" s="98">
        <v>545</v>
      </c>
      <c r="D329" s="99"/>
      <c r="E329" s="103"/>
      <c r="F329" s="100">
        <v>44795</v>
      </c>
      <c r="G329" s="98" t="s">
        <v>3597</v>
      </c>
      <c r="H329" s="103" t="s">
        <v>74</v>
      </c>
      <c r="I329" s="103" t="s">
        <v>746</v>
      </c>
      <c r="J329" s="104">
        <v>391046619.19999999</v>
      </c>
      <c r="K329" s="96">
        <f t="shared" si="127"/>
        <v>391046619.19999999</v>
      </c>
      <c r="L329" s="96">
        <f t="shared" si="126"/>
        <v>391046619.19999999</v>
      </c>
      <c r="M329" s="96">
        <f t="shared" si="130"/>
        <v>35549692.654545456</v>
      </c>
      <c r="N329" s="103" t="s">
        <v>3598</v>
      </c>
      <c r="O329" s="103" t="s">
        <v>3599</v>
      </c>
      <c r="P329" s="103" t="s">
        <v>3601</v>
      </c>
      <c r="Q329" s="106"/>
      <c r="R329" s="98">
        <v>100</v>
      </c>
      <c r="S329" s="98" t="s">
        <v>26</v>
      </c>
      <c r="T329" s="114">
        <v>10</v>
      </c>
      <c r="U329" s="109">
        <f t="shared" si="128"/>
        <v>47284.959999999999</v>
      </c>
      <c r="V329" s="109">
        <f t="shared" si="131"/>
        <v>4298.6327272727267</v>
      </c>
      <c r="W329" s="109">
        <f t="shared" si="132"/>
        <v>42986.327272727271</v>
      </c>
      <c r="X329" s="110">
        <f t="shared" si="122"/>
        <v>472849.6</v>
      </c>
      <c r="Y329" s="110">
        <f t="shared" si="133"/>
        <v>429863.27272727271</v>
      </c>
      <c r="Z329" s="110">
        <v>430000</v>
      </c>
      <c r="AA329" s="104">
        <v>8270</v>
      </c>
      <c r="AB329" s="104">
        <v>8270</v>
      </c>
      <c r="AC329" s="104"/>
      <c r="AD329" s="104"/>
      <c r="AE329" s="104">
        <f t="shared" si="129"/>
        <v>827</v>
      </c>
      <c r="AF329" s="104">
        <f t="shared" si="125"/>
        <v>827</v>
      </c>
      <c r="AG329" s="103" t="s">
        <v>3602</v>
      </c>
      <c r="AH329" s="100">
        <v>44910</v>
      </c>
      <c r="AI329" s="100"/>
      <c r="AJ329" s="100"/>
      <c r="AK329" s="103" t="s">
        <v>67</v>
      </c>
    </row>
    <row r="330" spans="1:37" ht="156" customHeight="1" x14ac:dyDescent="0.25">
      <c r="A330" s="99" t="s">
        <v>3351</v>
      </c>
      <c r="B330" s="100">
        <v>44764</v>
      </c>
      <c r="C330" s="98">
        <v>545</v>
      </c>
      <c r="D330" s="99"/>
      <c r="E330" s="102" t="s">
        <v>3570</v>
      </c>
      <c r="F330" s="100">
        <v>44788</v>
      </c>
      <c r="G330" s="98" t="s">
        <v>3563</v>
      </c>
      <c r="H330" s="103" t="s">
        <v>74</v>
      </c>
      <c r="I330" s="103" t="s">
        <v>742</v>
      </c>
      <c r="J330" s="104">
        <v>296916840</v>
      </c>
      <c r="K330" s="96">
        <f t="shared" si="127"/>
        <v>296916840</v>
      </c>
      <c r="L330" s="96">
        <f t="shared" si="126"/>
        <v>296916840</v>
      </c>
      <c r="M330" s="96">
        <f t="shared" si="130"/>
        <v>26992440</v>
      </c>
      <c r="N330" s="103" t="s">
        <v>3568</v>
      </c>
      <c r="O330" s="103" t="s">
        <v>3569</v>
      </c>
      <c r="P330" s="103" t="s">
        <v>37</v>
      </c>
      <c r="Q330" s="106">
        <v>0</v>
      </c>
      <c r="R330" s="98">
        <v>100</v>
      </c>
      <c r="S330" s="98" t="s">
        <v>26</v>
      </c>
      <c r="T330" s="107">
        <v>9.6</v>
      </c>
      <c r="U330" s="109">
        <f t="shared" si="128"/>
        <v>618576.75</v>
      </c>
      <c r="V330" s="109">
        <f t="shared" si="131"/>
        <v>56234.25</v>
      </c>
      <c r="W330" s="109">
        <f t="shared" si="132"/>
        <v>562342.5</v>
      </c>
      <c r="X330" s="110">
        <f t="shared" si="122"/>
        <v>5938336.7999999998</v>
      </c>
      <c r="Y330" s="110">
        <f t="shared" si="133"/>
        <v>5398488</v>
      </c>
      <c r="Z330" s="110"/>
      <c r="AA330" s="104">
        <f>AB330+AC330+AD330</f>
        <v>480</v>
      </c>
      <c r="AB330" s="104">
        <v>201.6</v>
      </c>
      <c r="AC330" s="104">
        <v>278.39999999999998</v>
      </c>
      <c r="AD330" s="104"/>
      <c r="AE330" s="104">
        <f t="shared" si="129"/>
        <v>50</v>
      </c>
      <c r="AF330" s="104">
        <f t="shared" si="125"/>
        <v>50</v>
      </c>
      <c r="AG330" s="103" t="s">
        <v>3577</v>
      </c>
      <c r="AH330" s="100">
        <v>44866</v>
      </c>
      <c r="AI330" s="100">
        <v>44910</v>
      </c>
      <c r="AJ330" s="100"/>
      <c r="AK330" s="103" t="s">
        <v>67</v>
      </c>
    </row>
    <row r="331" spans="1:37" ht="299.25" x14ac:dyDescent="0.25">
      <c r="A331" s="99" t="s">
        <v>3352</v>
      </c>
      <c r="B331" s="100">
        <v>44764</v>
      </c>
      <c r="C331" s="98">
        <v>545</v>
      </c>
      <c r="D331" s="99"/>
      <c r="E331" s="103"/>
      <c r="F331" s="100">
        <v>44795</v>
      </c>
      <c r="G331" s="98" t="s">
        <v>3603</v>
      </c>
      <c r="H331" s="103" t="s">
        <v>74</v>
      </c>
      <c r="I331" s="103" t="s">
        <v>746</v>
      </c>
      <c r="J331" s="104">
        <v>357947147.19999999</v>
      </c>
      <c r="K331" s="96">
        <f t="shared" si="127"/>
        <v>357947147.19999999</v>
      </c>
      <c r="L331" s="96">
        <f t="shared" si="126"/>
        <v>357947147.19999999</v>
      </c>
      <c r="M331" s="96">
        <f t="shared" si="130"/>
        <v>32540649.745454546</v>
      </c>
      <c r="N331" s="103" t="s">
        <v>3598</v>
      </c>
      <c r="O331" s="103" t="s">
        <v>3599</v>
      </c>
      <c r="P331" s="103" t="s">
        <v>3601</v>
      </c>
      <c r="Q331" s="106"/>
      <c r="R331" s="98">
        <v>100</v>
      </c>
      <c r="S331" s="98" t="s">
        <v>26</v>
      </c>
      <c r="T331" s="107">
        <v>10</v>
      </c>
      <c r="U331" s="109">
        <f t="shared" si="128"/>
        <v>47284.959999999999</v>
      </c>
      <c r="V331" s="109">
        <f t="shared" si="131"/>
        <v>4298.6327272727267</v>
      </c>
      <c r="W331" s="109">
        <f t="shared" si="132"/>
        <v>42986.327272727271</v>
      </c>
      <c r="X331" s="110">
        <f t="shared" si="122"/>
        <v>472849.6</v>
      </c>
      <c r="Y331" s="110">
        <f t="shared" si="133"/>
        <v>429863.27272727271</v>
      </c>
      <c r="Z331" s="110">
        <v>430000</v>
      </c>
      <c r="AA331" s="104">
        <v>7570</v>
      </c>
      <c r="AB331" s="104">
        <v>7570</v>
      </c>
      <c r="AC331" s="104"/>
      <c r="AD331" s="104"/>
      <c r="AE331" s="104">
        <f t="shared" si="129"/>
        <v>757</v>
      </c>
      <c r="AF331" s="104">
        <f t="shared" si="125"/>
        <v>757</v>
      </c>
      <c r="AG331" s="103" t="s">
        <v>3604</v>
      </c>
      <c r="AH331" s="100">
        <v>44907</v>
      </c>
      <c r="AI331" s="100"/>
      <c r="AJ331" s="100"/>
      <c r="AK331" s="103" t="s">
        <v>67</v>
      </c>
    </row>
    <row r="332" spans="1:37" ht="94.5" x14ac:dyDescent="0.25">
      <c r="A332" s="99" t="s">
        <v>3350</v>
      </c>
      <c r="B332" s="100">
        <v>44764</v>
      </c>
      <c r="C332" s="98">
        <v>545</v>
      </c>
      <c r="D332" s="99"/>
      <c r="E332" s="102" t="s">
        <v>3571</v>
      </c>
      <c r="F332" s="100">
        <v>44788</v>
      </c>
      <c r="G332" s="98" t="s">
        <v>3564</v>
      </c>
      <c r="H332" s="103" t="s">
        <v>537</v>
      </c>
      <c r="I332" s="103" t="s">
        <v>3071</v>
      </c>
      <c r="J332" s="104">
        <v>42479547.259999998</v>
      </c>
      <c r="K332" s="96">
        <f t="shared" si="127"/>
        <v>42479547.259999998</v>
      </c>
      <c r="L332" s="96">
        <f t="shared" si="126"/>
        <v>42479547.259999998</v>
      </c>
      <c r="M332" s="96">
        <f t="shared" si="130"/>
        <v>3861777.0236363634</v>
      </c>
      <c r="N332" s="103" t="s">
        <v>3573</v>
      </c>
      <c r="O332" s="103" t="s">
        <v>3574</v>
      </c>
      <c r="P332" s="103" t="s">
        <v>2990</v>
      </c>
      <c r="Q332" s="106">
        <v>0</v>
      </c>
      <c r="R332" s="98">
        <v>100</v>
      </c>
      <c r="S332" s="98" t="s">
        <v>629</v>
      </c>
      <c r="T332" s="107">
        <v>18.542000000000002</v>
      </c>
      <c r="U332" s="109">
        <f t="shared" si="128"/>
        <v>47.729999995505594</v>
      </c>
      <c r="V332" s="109">
        <f t="shared" si="131"/>
        <v>4.3390909086823264</v>
      </c>
      <c r="W332" s="109">
        <f t="shared" si="132"/>
        <v>43.390909086823271</v>
      </c>
      <c r="X332" s="110">
        <f t="shared" si="122"/>
        <v>885.00965991666476</v>
      </c>
      <c r="Y332" s="110">
        <f t="shared" si="133"/>
        <v>804.55423628787719</v>
      </c>
      <c r="Z332" s="110"/>
      <c r="AA332" s="104">
        <f>AB332+AC332+AD332</f>
        <v>889996.80000000005</v>
      </c>
      <c r="AB332" s="104">
        <v>889996.80000000005</v>
      </c>
      <c r="AC332" s="104"/>
      <c r="AD332" s="104"/>
      <c r="AE332" s="104">
        <f t="shared" si="129"/>
        <v>47998.964512997518</v>
      </c>
      <c r="AF332" s="104">
        <f t="shared" si="125"/>
        <v>47999</v>
      </c>
      <c r="AG332" s="103" t="s">
        <v>3578</v>
      </c>
      <c r="AH332" s="100">
        <v>44805</v>
      </c>
      <c r="AI332" s="100"/>
      <c r="AJ332" s="100"/>
      <c r="AK332" s="103" t="s">
        <v>67</v>
      </c>
    </row>
    <row r="333" spans="1:37" ht="409.5" x14ac:dyDescent="0.25">
      <c r="A333" s="99" t="s">
        <v>3349</v>
      </c>
      <c r="B333" s="100">
        <v>44764</v>
      </c>
      <c r="C333" s="98">
        <v>545</v>
      </c>
      <c r="D333" s="99"/>
      <c r="E333" s="103"/>
      <c r="F333" s="100">
        <v>44795</v>
      </c>
      <c r="G333" s="98" t="s">
        <v>3611</v>
      </c>
      <c r="H333" s="103" t="s">
        <v>537</v>
      </c>
      <c r="I333" s="103" t="s">
        <v>898</v>
      </c>
      <c r="J333" s="104">
        <v>432643649.75999999</v>
      </c>
      <c r="K333" s="96">
        <f t="shared" si="127"/>
        <v>432643649.75999999</v>
      </c>
      <c r="L333" s="96">
        <f t="shared" si="126"/>
        <v>432643649.75999999</v>
      </c>
      <c r="M333" s="96">
        <f t="shared" si="130"/>
        <v>39331240.88727273</v>
      </c>
      <c r="N333" s="103" t="s">
        <v>1065</v>
      </c>
      <c r="O333" s="103" t="s">
        <v>3606</v>
      </c>
      <c r="P333" s="103" t="s">
        <v>2990</v>
      </c>
      <c r="Q333" s="106"/>
      <c r="R333" s="98">
        <v>100</v>
      </c>
      <c r="S333" s="98" t="s">
        <v>2023</v>
      </c>
      <c r="T333" s="107">
        <v>112</v>
      </c>
      <c r="U333" s="109">
        <f t="shared" si="128"/>
        <v>7899.57</v>
      </c>
      <c r="V333" s="109">
        <f t="shared" si="131"/>
        <v>718.14272727272726</v>
      </c>
      <c r="W333" s="109">
        <f t="shared" si="132"/>
        <v>7181.4272727272728</v>
      </c>
      <c r="X333" s="110">
        <f t="shared" si="122"/>
        <v>884751.84</v>
      </c>
      <c r="Y333" s="110">
        <f t="shared" si="133"/>
        <v>804319.85454545449</v>
      </c>
      <c r="Z333" s="110"/>
      <c r="AA333" s="104">
        <v>54768</v>
      </c>
      <c r="AB333" s="104">
        <v>54768</v>
      </c>
      <c r="AC333" s="104"/>
      <c r="AD333" s="104"/>
      <c r="AE333" s="104">
        <f t="shared" si="129"/>
        <v>489</v>
      </c>
      <c r="AF333" s="104">
        <f t="shared" si="125"/>
        <v>489</v>
      </c>
      <c r="AG333" s="103" t="s">
        <v>3612</v>
      </c>
      <c r="AH333" s="100">
        <v>44866</v>
      </c>
      <c r="AI333" s="100"/>
      <c r="AJ333" s="100"/>
      <c r="AK333" s="103" t="s">
        <v>67</v>
      </c>
    </row>
    <row r="334" spans="1:37" ht="245.25" customHeight="1" x14ac:dyDescent="0.25">
      <c r="A334" s="99" t="s">
        <v>3348</v>
      </c>
      <c r="B334" s="100">
        <v>44764</v>
      </c>
      <c r="C334" s="98">
        <v>545</v>
      </c>
      <c r="D334" s="99"/>
      <c r="E334" s="102" t="s">
        <v>3572</v>
      </c>
      <c r="F334" s="100">
        <v>44788</v>
      </c>
      <c r="G334" s="98" t="s">
        <v>3565</v>
      </c>
      <c r="H334" s="103" t="s">
        <v>537</v>
      </c>
      <c r="I334" s="103" t="s">
        <v>710</v>
      </c>
      <c r="J334" s="104">
        <v>255746009.22999999</v>
      </c>
      <c r="K334" s="96">
        <f t="shared" si="127"/>
        <v>255746009.22999999</v>
      </c>
      <c r="L334" s="96">
        <f t="shared" si="126"/>
        <v>255746009.22999999</v>
      </c>
      <c r="M334" s="96">
        <f t="shared" si="130"/>
        <v>23249637.202727269</v>
      </c>
      <c r="N334" s="103" t="s">
        <v>3573</v>
      </c>
      <c r="O334" s="103" t="s">
        <v>3575</v>
      </c>
      <c r="P334" s="103" t="s">
        <v>2990</v>
      </c>
      <c r="Q334" s="106">
        <v>0</v>
      </c>
      <c r="R334" s="98">
        <v>100</v>
      </c>
      <c r="S334" s="98" t="s">
        <v>51</v>
      </c>
      <c r="T334" s="107">
        <v>27854.400000000001</v>
      </c>
      <c r="U334" s="109">
        <f t="shared" si="128"/>
        <v>31.769999999751551</v>
      </c>
      <c r="V334" s="109">
        <f t="shared" si="131"/>
        <v>2.8881818181592323</v>
      </c>
      <c r="W334" s="109">
        <f t="shared" si="132"/>
        <v>28.881818181592319</v>
      </c>
      <c r="X334" s="110">
        <f t="shared" si="122"/>
        <v>884934.28799307963</v>
      </c>
      <c r="Y334" s="110">
        <f t="shared" si="133"/>
        <v>804485.71635734511</v>
      </c>
      <c r="Z334" s="110"/>
      <c r="AA334" s="104">
        <f>AB334+AC334+AD334</f>
        <v>8049921.5999999996</v>
      </c>
      <c r="AB334" s="104">
        <v>1671264</v>
      </c>
      <c r="AC334" s="104">
        <v>6378657.5999999996</v>
      </c>
      <c r="AD334" s="104"/>
      <c r="AE334" s="104">
        <f t="shared" si="129"/>
        <v>288.99999999999994</v>
      </c>
      <c r="AF334" s="104">
        <f t="shared" si="125"/>
        <v>289</v>
      </c>
      <c r="AG334" s="103" t="s">
        <v>3576</v>
      </c>
      <c r="AH334" s="100">
        <v>44805</v>
      </c>
      <c r="AI334" s="100">
        <v>44896</v>
      </c>
      <c r="AJ334" s="100"/>
      <c r="AK334" s="103" t="s">
        <v>67</v>
      </c>
    </row>
    <row r="335" spans="1:37" ht="378" x14ac:dyDescent="0.25">
      <c r="A335" s="99" t="s">
        <v>3347</v>
      </c>
      <c r="B335" s="100">
        <v>44764</v>
      </c>
      <c r="C335" s="98">
        <v>545</v>
      </c>
      <c r="D335" s="99"/>
      <c r="E335" s="103"/>
      <c r="F335" s="100">
        <v>44795</v>
      </c>
      <c r="G335" s="98" t="s">
        <v>3605</v>
      </c>
      <c r="H335" s="103" t="s">
        <v>537</v>
      </c>
      <c r="I335" s="103" t="s">
        <v>3240</v>
      </c>
      <c r="J335" s="104">
        <v>323819173.44</v>
      </c>
      <c r="K335" s="96">
        <v>325588677.12</v>
      </c>
      <c r="L335" s="96">
        <f t="shared" si="126"/>
        <v>325588677.12</v>
      </c>
      <c r="M335" s="96">
        <f t="shared" si="130"/>
        <v>29598970.647272725</v>
      </c>
      <c r="N335" s="103" t="s">
        <v>1065</v>
      </c>
      <c r="O335" s="103" t="s">
        <v>3606</v>
      </c>
      <c r="P335" s="103" t="s">
        <v>2990</v>
      </c>
      <c r="Q335" s="106">
        <v>0</v>
      </c>
      <c r="R335" s="98">
        <v>100</v>
      </c>
      <c r="S335" s="98" t="s">
        <v>2023</v>
      </c>
      <c r="T335" s="107">
        <v>112</v>
      </c>
      <c r="U335" s="109">
        <f t="shared" si="128"/>
        <v>7899.57</v>
      </c>
      <c r="V335" s="109">
        <f t="shared" si="131"/>
        <v>718.14272727272726</v>
      </c>
      <c r="W335" s="109">
        <f t="shared" si="132"/>
        <v>7181.4272727272728</v>
      </c>
      <c r="X335" s="110">
        <f t="shared" si="122"/>
        <v>884751.84</v>
      </c>
      <c r="Y335" s="110">
        <f t="shared" si="133"/>
        <v>804319.85454545449</v>
      </c>
      <c r="Z335" s="110">
        <v>804320</v>
      </c>
      <c r="AA335" s="104">
        <v>40992</v>
      </c>
      <c r="AB335" s="104">
        <v>26320</v>
      </c>
      <c r="AC335" s="104">
        <v>14896</v>
      </c>
      <c r="AD335" s="104"/>
      <c r="AE335" s="104">
        <f t="shared" si="129"/>
        <v>366</v>
      </c>
      <c r="AF335" s="104">
        <f t="shared" si="125"/>
        <v>366</v>
      </c>
      <c r="AG335" s="103" t="s">
        <v>3607</v>
      </c>
      <c r="AH335" s="111" t="s">
        <v>3608</v>
      </c>
      <c r="AI335" s="100">
        <v>44896</v>
      </c>
      <c r="AJ335" s="100"/>
      <c r="AK335" s="103" t="s">
        <v>67</v>
      </c>
    </row>
    <row r="336" spans="1:37" ht="409.5" x14ac:dyDescent="0.25">
      <c r="A336" s="99" t="s">
        <v>3346</v>
      </c>
      <c r="B336" s="100">
        <v>44764</v>
      </c>
      <c r="C336" s="98">
        <v>545</v>
      </c>
      <c r="D336" s="99"/>
      <c r="E336" s="103"/>
      <c r="F336" s="100">
        <v>44795</v>
      </c>
      <c r="G336" s="98" t="s">
        <v>3609</v>
      </c>
      <c r="H336" s="103" t="s">
        <v>537</v>
      </c>
      <c r="I336" s="103" t="s">
        <v>3240</v>
      </c>
      <c r="J336" s="104">
        <v>419372372.16000003</v>
      </c>
      <c r="K336" s="96">
        <f>J336</f>
        <v>419372372.16000003</v>
      </c>
      <c r="L336" s="96">
        <f t="shared" si="126"/>
        <v>419372372.16000003</v>
      </c>
      <c r="M336" s="96">
        <f t="shared" si="130"/>
        <v>38124761.105454549</v>
      </c>
      <c r="N336" s="103" t="s">
        <v>1065</v>
      </c>
      <c r="O336" s="103" t="s">
        <v>3606</v>
      </c>
      <c r="P336" s="103" t="s">
        <v>2990</v>
      </c>
      <c r="Q336" s="106"/>
      <c r="R336" s="98">
        <v>100</v>
      </c>
      <c r="S336" s="98" t="s">
        <v>2023</v>
      </c>
      <c r="T336" s="107">
        <v>112</v>
      </c>
      <c r="U336" s="109">
        <f t="shared" si="128"/>
        <v>7899.5700000000006</v>
      </c>
      <c r="V336" s="109">
        <f t="shared" si="131"/>
        <v>718.14272727272737</v>
      </c>
      <c r="W336" s="109">
        <f t="shared" si="132"/>
        <v>7181.4272727272728</v>
      </c>
      <c r="X336" s="110">
        <f t="shared" si="122"/>
        <v>884751.84000000008</v>
      </c>
      <c r="Y336" s="110">
        <f t="shared" si="133"/>
        <v>804319.85454545449</v>
      </c>
      <c r="Z336" s="110"/>
      <c r="AA336" s="104">
        <v>53088</v>
      </c>
      <c r="AB336" s="104">
        <v>34496</v>
      </c>
      <c r="AC336" s="104">
        <v>18592</v>
      </c>
      <c r="AD336" s="104"/>
      <c r="AE336" s="104">
        <f t="shared" si="129"/>
        <v>474</v>
      </c>
      <c r="AF336" s="104">
        <f t="shared" si="125"/>
        <v>474</v>
      </c>
      <c r="AG336" s="103" t="s">
        <v>3610</v>
      </c>
      <c r="AH336" s="100">
        <v>44866</v>
      </c>
      <c r="AI336" s="100">
        <v>44896</v>
      </c>
      <c r="AJ336" s="100"/>
      <c r="AK336" s="103" t="s">
        <v>67</v>
      </c>
    </row>
    <row r="337" spans="1:37" ht="126" x14ac:dyDescent="0.25">
      <c r="A337" s="99" t="s">
        <v>3345</v>
      </c>
      <c r="B337" s="100">
        <v>44764</v>
      </c>
      <c r="C337" s="98">
        <v>545</v>
      </c>
      <c r="D337" s="99"/>
      <c r="E337" s="102" t="s">
        <v>3579</v>
      </c>
      <c r="F337" s="100">
        <v>44788</v>
      </c>
      <c r="G337" s="98" t="s">
        <v>3566</v>
      </c>
      <c r="H337" s="103" t="s">
        <v>74</v>
      </c>
      <c r="I337" s="103" t="s">
        <v>742</v>
      </c>
      <c r="J337" s="104">
        <v>261286819.19999999</v>
      </c>
      <c r="K337" s="96">
        <f>J337</f>
        <v>261286819.19999999</v>
      </c>
      <c r="L337" s="96">
        <f t="shared" si="126"/>
        <v>261286819.19999999</v>
      </c>
      <c r="M337" s="96">
        <f t="shared" si="130"/>
        <v>23753347.199999999</v>
      </c>
      <c r="N337" s="103" t="s">
        <v>3582</v>
      </c>
      <c r="O337" s="103" t="s">
        <v>3569</v>
      </c>
      <c r="P337" s="103" t="s">
        <v>37</v>
      </c>
      <c r="Q337" s="106">
        <v>0</v>
      </c>
      <c r="R337" s="98">
        <v>100</v>
      </c>
      <c r="S337" s="98" t="s">
        <v>26</v>
      </c>
      <c r="T337" s="107">
        <v>9.6</v>
      </c>
      <c r="U337" s="109">
        <f t="shared" si="128"/>
        <v>618576.75</v>
      </c>
      <c r="V337" s="109">
        <f t="shared" si="131"/>
        <v>56234.25</v>
      </c>
      <c r="W337" s="109">
        <f t="shared" si="132"/>
        <v>562342.5</v>
      </c>
      <c r="X337" s="110">
        <f t="shared" si="122"/>
        <v>5938336.7999999998</v>
      </c>
      <c r="Y337" s="110">
        <f t="shared" si="133"/>
        <v>5398488</v>
      </c>
      <c r="Z337" s="110"/>
      <c r="AA337" s="104">
        <f t="shared" ref="AA337:AA345" si="134">AB337+AC337+AD337</f>
        <v>422.4</v>
      </c>
      <c r="AB337" s="104">
        <v>182.4</v>
      </c>
      <c r="AC337" s="104">
        <v>240</v>
      </c>
      <c r="AD337" s="104"/>
      <c r="AE337" s="104">
        <f t="shared" si="129"/>
        <v>44</v>
      </c>
      <c r="AF337" s="104">
        <f t="shared" si="125"/>
        <v>44</v>
      </c>
      <c r="AG337" s="103" t="s">
        <v>3583</v>
      </c>
      <c r="AH337" s="100">
        <v>44866</v>
      </c>
      <c r="AI337" s="100">
        <v>44910</v>
      </c>
      <c r="AJ337" s="100"/>
      <c r="AK337" s="103" t="s">
        <v>67</v>
      </c>
    </row>
    <row r="338" spans="1:37" ht="126" x14ac:dyDescent="0.25">
      <c r="A338" s="99" t="s">
        <v>3344</v>
      </c>
      <c r="B338" s="100">
        <v>44764</v>
      </c>
      <c r="C338" s="98">
        <v>545</v>
      </c>
      <c r="D338" s="99"/>
      <c r="E338" s="102" t="s">
        <v>3580</v>
      </c>
      <c r="F338" s="100">
        <v>44788</v>
      </c>
      <c r="G338" s="98" t="s">
        <v>3567</v>
      </c>
      <c r="H338" s="103" t="s">
        <v>74</v>
      </c>
      <c r="I338" s="103" t="s">
        <v>3343</v>
      </c>
      <c r="J338" s="104">
        <v>62352536.399999999</v>
      </c>
      <c r="K338" s="96">
        <f>J338</f>
        <v>62352536.399999999</v>
      </c>
      <c r="L338" s="96">
        <f t="shared" si="126"/>
        <v>62352536.399999999</v>
      </c>
      <c r="M338" s="96">
        <f t="shared" si="130"/>
        <v>5668412.4000000004</v>
      </c>
      <c r="N338" s="103" t="s">
        <v>3582</v>
      </c>
      <c r="O338" s="103" t="s">
        <v>3584</v>
      </c>
      <c r="P338" s="103" t="s">
        <v>37</v>
      </c>
      <c r="Q338" s="106">
        <v>0</v>
      </c>
      <c r="R338" s="98">
        <v>100</v>
      </c>
      <c r="S338" s="98" t="s">
        <v>26</v>
      </c>
      <c r="T338" s="107">
        <v>8.4</v>
      </c>
      <c r="U338" s="109">
        <f t="shared" si="128"/>
        <v>247430.69999999998</v>
      </c>
      <c r="V338" s="109">
        <f t="shared" si="131"/>
        <v>22493.7</v>
      </c>
      <c r="W338" s="109">
        <f t="shared" si="132"/>
        <v>224936.99999999997</v>
      </c>
      <c r="X338" s="110">
        <f t="shared" si="122"/>
        <v>2078417.88</v>
      </c>
      <c r="Y338" s="110">
        <f t="shared" si="133"/>
        <v>1889470.7999999998</v>
      </c>
      <c r="Z338" s="110"/>
      <c r="AA338" s="104">
        <f t="shared" si="134"/>
        <v>252</v>
      </c>
      <c r="AB338" s="104">
        <v>100.8</v>
      </c>
      <c r="AC338" s="104">
        <v>151.19999999999999</v>
      </c>
      <c r="AD338" s="104"/>
      <c r="AE338" s="104">
        <f t="shared" si="129"/>
        <v>30</v>
      </c>
      <c r="AF338" s="104">
        <f t="shared" si="125"/>
        <v>30</v>
      </c>
      <c r="AG338" s="103" t="s">
        <v>3585</v>
      </c>
      <c r="AH338" s="100">
        <v>44835</v>
      </c>
      <c r="AI338" s="100">
        <v>44910</v>
      </c>
      <c r="AJ338" s="100"/>
      <c r="AK338" s="103" t="s">
        <v>67</v>
      </c>
    </row>
    <row r="339" spans="1:37" ht="186" customHeight="1" x14ac:dyDescent="0.25">
      <c r="A339" s="99" t="s">
        <v>3586</v>
      </c>
      <c r="B339" s="100">
        <v>44768</v>
      </c>
      <c r="C339" s="98">
        <v>545</v>
      </c>
      <c r="D339" s="99" t="s">
        <v>3646</v>
      </c>
      <c r="E339" s="102" t="s">
        <v>3647</v>
      </c>
      <c r="F339" s="100">
        <v>44788</v>
      </c>
      <c r="G339" s="98" t="s">
        <v>3587</v>
      </c>
      <c r="H339" s="103" t="s">
        <v>537</v>
      </c>
      <c r="I339" s="103" t="s">
        <v>707</v>
      </c>
      <c r="J339" s="104">
        <v>101905986</v>
      </c>
      <c r="K339" s="96">
        <f>J339</f>
        <v>101905986</v>
      </c>
      <c r="L339" s="96">
        <f t="shared" si="126"/>
        <v>101905986</v>
      </c>
      <c r="M339" s="96">
        <f t="shared" si="130"/>
        <v>9264180.5454545449</v>
      </c>
      <c r="N339" s="103" t="s">
        <v>1634</v>
      </c>
      <c r="O339" s="103" t="s">
        <v>3588</v>
      </c>
      <c r="P339" s="103" t="s">
        <v>37</v>
      </c>
      <c r="Q339" s="106">
        <v>0</v>
      </c>
      <c r="R339" s="98">
        <v>100</v>
      </c>
      <c r="S339" s="98" t="s">
        <v>51</v>
      </c>
      <c r="T339" s="107">
        <v>50</v>
      </c>
      <c r="U339" s="109">
        <f t="shared" si="128"/>
        <v>1004.99</v>
      </c>
      <c r="V339" s="109">
        <f t="shared" si="131"/>
        <v>91.36272727272727</v>
      </c>
      <c r="W339" s="109">
        <f t="shared" si="132"/>
        <v>913.62727272727273</v>
      </c>
      <c r="X339" s="110">
        <f t="shared" si="122"/>
        <v>50249.5</v>
      </c>
      <c r="Y339" s="110">
        <f t="shared" si="133"/>
        <v>45681.36363636364</v>
      </c>
      <c r="Z339" s="110"/>
      <c r="AA339" s="104">
        <f t="shared" si="134"/>
        <v>101400</v>
      </c>
      <c r="AB339" s="104">
        <v>101400</v>
      </c>
      <c r="AC339" s="104"/>
      <c r="AD339" s="104"/>
      <c r="AE339" s="104">
        <f t="shared" si="129"/>
        <v>2028</v>
      </c>
      <c r="AF339" s="104">
        <f t="shared" si="125"/>
        <v>2028</v>
      </c>
      <c r="AG339" s="103" t="s">
        <v>3589</v>
      </c>
      <c r="AH339" s="100">
        <v>44805</v>
      </c>
      <c r="AI339" s="100"/>
      <c r="AJ339" s="100"/>
      <c r="AK339" s="103" t="s">
        <v>67</v>
      </c>
    </row>
    <row r="340" spans="1:37" ht="75" x14ac:dyDescent="0.25">
      <c r="A340" s="99" t="s">
        <v>3617</v>
      </c>
      <c r="B340" s="100">
        <v>44768</v>
      </c>
      <c r="C340" s="98">
        <v>545</v>
      </c>
      <c r="D340" s="99" t="s">
        <v>3640</v>
      </c>
      <c r="E340" s="102" t="s">
        <v>3641</v>
      </c>
      <c r="F340" s="100">
        <v>44799</v>
      </c>
      <c r="G340" s="98" t="s">
        <v>3620</v>
      </c>
      <c r="H340" s="103" t="s">
        <v>74</v>
      </c>
      <c r="I340" s="103" t="s">
        <v>730</v>
      </c>
      <c r="J340" s="104">
        <v>419994000</v>
      </c>
      <c r="K340" s="96">
        <f>J340</f>
        <v>419994000</v>
      </c>
      <c r="L340" s="96">
        <f t="shared" si="126"/>
        <v>419994000</v>
      </c>
      <c r="M340" s="96">
        <f t="shared" si="130"/>
        <v>38181272.727272727</v>
      </c>
      <c r="N340" s="103" t="s">
        <v>1014</v>
      </c>
      <c r="O340" s="103" t="s">
        <v>3642</v>
      </c>
      <c r="P340" s="103" t="s">
        <v>33</v>
      </c>
      <c r="Q340" s="106">
        <v>0</v>
      </c>
      <c r="R340" s="98">
        <v>100</v>
      </c>
      <c r="S340" s="98" t="s">
        <v>26</v>
      </c>
      <c r="T340" s="107">
        <v>5</v>
      </c>
      <c r="U340" s="109">
        <f t="shared" si="128"/>
        <v>18666.400000000001</v>
      </c>
      <c r="V340" s="109">
        <f t="shared" si="131"/>
        <v>1696.9454545454546</v>
      </c>
      <c r="W340" s="109">
        <f t="shared" si="132"/>
        <v>16969.454545454548</v>
      </c>
      <c r="X340" s="110">
        <f t="shared" si="122"/>
        <v>93332</v>
      </c>
      <c r="Y340" s="110">
        <f t="shared" si="133"/>
        <v>84847.272727272735</v>
      </c>
      <c r="Z340" s="110" t="s">
        <v>616</v>
      </c>
      <c r="AA340" s="104">
        <f t="shared" si="134"/>
        <v>22500</v>
      </c>
      <c r="AB340" s="104">
        <v>22500</v>
      </c>
      <c r="AC340" s="104"/>
      <c r="AD340" s="104"/>
      <c r="AE340" s="104">
        <f t="shared" si="129"/>
        <v>4500</v>
      </c>
      <c r="AF340" s="104">
        <f t="shared" si="125"/>
        <v>4500</v>
      </c>
      <c r="AG340" s="103" t="s">
        <v>3643</v>
      </c>
      <c r="AH340" s="100">
        <v>44835</v>
      </c>
      <c r="AI340" s="100"/>
      <c r="AJ340" s="100"/>
      <c r="AK340" s="103" t="s">
        <v>67</v>
      </c>
    </row>
    <row r="341" spans="1:37" ht="75" x14ac:dyDescent="0.25">
      <c r="A341" s="99" t="s">
        <v>3618</v>
      </c>
      <c r="B341" s="100">
        <v>44768</v>
      </c>
      <c r="C341" s="98">
        <v>545</v>
      </c>
      <c r="D341" s="99" t="s">
        <v>3644</v>
      </c>
      <c r="E341" s="102" t="s">
        <v>3645</v>
      </c>
      <c r="F341" s="100">
        <v>44799</v>
      </c>
      <c r="G341" s="98" t="s">
        <v>3621</v>
      </c>
      <c r="H341" s="103" t="s">
        <v>537</v>
      </c>
      <c r="I341" s="103" t="s">
        <v>3619</v>
      </c>
      <c r="J341" s="104">
        <v>346822721.27999997</v>
      </c>
      <c r="K341" s="96">
        <v>345053217.60000002</v>
      </c>
      <c r="L341" s="96">
        <f t="shared" si="126"/>
        <v>345053217.60000002</v>
      </c>
      <c r="M341" s="96">
        <f t="shared" si="130"/>
        <v>31368474.327272728</v>
      </c>
      <c r="N341" s="103" t="s">
        <v>1065</v>
      </c>
      <c r="O341" s="103" t="s">
        <v>3606</v>
      </c>
      <c r="P341" s="103" t="s">
        <v>2990</v>
      </c>
      <c r="Q341" s="106">
        <v>0</v>
      </c>
      <c r="R341" s="98">
        <v>100</v>
      </c>
      <c r="S341" s="98" t="s">
        <v>34</v>
      </c>
      <c r="T341" s="107">
        <v>112</v>
      </c>
      <c r="U341" s="109">
        <f t="shared" si="128"/>
        <v>7899.57</v>
      </c>
      <c r="V341" s="109">
        <f t="shared" si="131"/>
        <v>718.14272727272726</v>
      </c>
      <c r="W341" s="109">
        <f t="shared" si="132"/>
        <v>7181.4272727272728</v>
      </c>
      <c r="X341" s="110">
        <f t="shared" si="122"/>
        <v>884751.84</v>
      </c>
      <c r="Y341" s="110">
        <f t="shared" si="133"/>
        <v>804319.85454545449</v>
      </c>
      <c r="Z341" s="110">
        <v>804320</v>
      </c>
      <c r="AA341" s="104">
        <f t="shared" si="134"/>
        <v>43904</v>
      </c>
      <c r="AB341" s="104">
        <v>28784</v>
      </c>
      <c r="AC341" s="104">
        <v>15120</v>
      </c>
      <c r="AD341" s="104"/>
      <c r="AE341" s="104">
        <f t="shared" si="129"/>
        <v>392</v>
      </c>
      <c r="AF341" s="104">
        <f t="shared" si="125"/>
        <v>392</v>
      </c>
      <c r="AG341" s="103" t="s">
        <v>2993</v>
      </c>
      <c r="AH341" s="100">
        <v>44866</v>
      </c>
      <c r="AI341" s="100">
        <v>44896</v>
      </c>
      <c r="AJ341" s="100"/>
      <c r="AK341" s="103" t="s">
        <v>67</v>
      </c>
    </row>
    <row r="342" spans="1:37" ht="204.75" x14ac:dyDescent="0.25">
      <c r="A342" s="99" t="s">
        <v>3528</v>
      </c>
      <c r="B342" s="100">
        <v>44782</v>
      </c>
      <c r="C342" s="98">
        <v>545</v>
      </c>
      <c r="D342" s="99" t="s">
        <v>3636</v>
      </c>
      <c r="E342" s="102" t="s">
        <v>3637</v>
      </c>
      <c r="F342" s="100">
        <v>44802</v>
      </c>
      <c r="G342" s="98" t="s">
        <v>3638</v>
      </c>
      <c r="H342" s="103" t="s">
        <v>77</v>
      </c>
      <c r="I342" s="103" t="s">
        <v>636</v>
      </c>
      <c r="J342" s="104">
        <v>244190583.90000001</v>
      </c>
      <c r="K342" s="96">
        <f t="shared" ref="K342:K379" si="135">J342</f>
        <v>244190583.90000001</v>
      </c>
      <c r="L342" s="96">
        <f t="shared" si="126"/>
        <v>244190583.90000001</v>
      </c>
      <c r="M342" s="96">
        <f t="shared" si="130"/>
        <v>22199143.990909092</v>
      </c>
      <c r="N342" s="103" t="s">
        <v>1646</v>
      </c>
      <c r="O342" s="103" t="s">
        <v>3626</v>
      </c>
      <c r="P342" s="103" t="s">
        <v>563</v>
      </c>
      <c r="Q342" s="106">
        <v>0</v>
      </c>
      <c r="R342" s="98">
        <v>100</v>
      </c>
      <c r="S342" s="98" t="s">
        <v>26</v>
      </c>
      <c r="T342" s="107">
        <v>5</v>
      </c>
      <c r="U342" s="109">
        <f t="shared" si="128"/>
        <v>904409.57000000007</v>
      </c>
      <c r="V342" s="109">
        <f t="shared" si="131"/>
        <v>82219.051818181833</v>
      </c>
      <c r="W342" s="109">
        <f t="shared" si="132"/>
        <v>822190.51818181819</v>
      </c>
      <c r="X342" s="110">
        <f t="shared" si="122"/>
        <v>4522047.8500000006</v>
      </c>
      <c r="Y342" s="110">
        <f t="shared" si="133"/>
        <v>4110952.5909090908</v>
      </c>
      <c r="Z342" s="110">
        <v>5138690.78</v>
      </c>
      <c r="AA342" s="104">
        <f t="shared" si="134"/>
        <v>270</v>
      </c>
      <c r="AB342" s="104">
        <v>270</v>
      </c>
      <c r="AC342" s="104"/>
      <c r="AD342" s="104"/>
      <c r="AE342" s="104">
        <f t="shared" si="129"/>
        <v>54</v>
      </c>
      <c r="AF342" s="104">
        <f t="shared" si="125"/>
        <v>54</v>
      </c>
      <c r="AG342" s="103" t="s">
        <v>3639</v>
      </c>
      <c r="AH342" s="100">
        <v>44814</v>
      </c>
      <c r="AI342" s="100"/>
      <c r="AJ342" s="100"/>
      <c r="AK342" s="103" t="s">
        <v>67</v>
      </c>
    </row>
    <row r="343" spans="1:37" ht="252" customHeight="1" x14ac:dyDescent="0.25">
      <c r="A343" s="99" t="s">
        <v>3527</v>
      </c>
      <c r="B343" s="100">
        <v>44782</v>
      </c>
      <c r="C343" s="98">
        <v>545</v>
      </c>
      <c r="D343" s="99" t="s">
        <v>3628</v>
      </c>
      <c r="E343" s="102" t="s">
        <v>3629</v>
      </c>
      <c r="F343" s="100">
        <v>44802</v>
      </c>
      <c r="G343" s="98" t="s">
        <v>3630</v>
      </c>
      <c r="H343" s="103" t="s">
        <v>77</v>
      </c>
      <c r="I343" s="103" t="s">
        <v>636</v>
      </c>
      <c r="J343" s="104">
        <v>275844918.85000002</v>
      </c>
      <c r="K343" s="96">
        <f t="shared" si="135"/>
        <v>275844918.85000002</v>
      </c>
      <c r="L343" s="96">
        <f t="shared" si="126"/>
        <v>275844918.85000002</v>
      </c>
      <c r="M343" s="96">
        <f t="shared" si="130"/>
        <v>25076810.804545455</v>
      </c>
      <c r="N343" s="103" t="s">
        <v>1646</v>
      </c>
      <c r="O343" s="103" t="s">
        <v>3626</v>
      </c>
      <c r="P343" s="103" t="s">
        <v>563</v>
      </c>
      <c r="Q343" s="106">
        <v>0</v>
      </c>
      <c r="R343" s="98">
        <v>100</v>
      </c>
      <c r="S343" s="98" t="s">
        <v>26</v>
      </c>
      <c r="T343" s="107">
        <v>5</v>
      </c>
      <c r="U343" s="109">
        <f t="shared" si="128"/>
        <v>904409.57000000007</v>
      </c>
      <c r="V343" s="109">
        <f t="shared" si="131"/>
        <v>82219.051818181833</v>
      </c>
      <c r="W343" s="109">
        <f t="shared" si="132"/>
        <v>822190.51818181819</v>
      </c>
      <c r="X343" s="110">
        <f t="shared" si="122"/>
        <v>4522047.8500000006</v>
      </c>
      <c r="Y343" s="110">
        <f t="shared" si="133"/>
        <v>4110952.5909090908</v>
      </c>
      <c r="Z343" s="110">
        <v>5138690.78</v>
      </c>
      <c r="AA343" s="104">
        <f t="shared" si="134"/>
        <v>305</v>
      </c>
      <c r="AB343" s="104">
        <v>305</v>
      </c>
      <c r="AC343" s="104"/>
      <c r="AD343" s="104"/>
      <c r="AE343" s="104">
        <f t="shared" si="129"/>
        <v>61</v>
      </c>
      <c r="AF343" s="104">
        <f t="shared" si="125"/>
        <v>61</v>
      </c>
      <c r="AG343" s="103" t="s">
        <v>3631</v>
      </c>
      <c r="AH343" s="100">
        <v>44814</v>
      </c>
      <c r="AI343" s="100"/>
      <c r="AJ343" s="100"/>
      <c r="AK343" s="103" t="s">
        <v>67</v>
      </c>
    </row>
    <row r="344" spans="1:37" ht="110.25" x14ac:dyDescent="0.25">
      <c r="A344" s="99" t="s">
        <v>3526</v>
      </c>
      <c r="B344" s="100">
        <v>44782</v>
      </c>
      <c r="C344" s="98">
        <v>545</v>
      </c>
      <c r="D344" s="99" t="s">
        <v>3632</v>
      </c>
      <c r="E344" s="102" t="s">
        <v>3633</v>
      </c>
      <c r="F344" s="100">
        <v>44802</v>
      </c>
      <c r="G344" s="98" t="s">
        <v>3634</v>
      </c>
      <c r="H344" s="103" t="s">
        <v>77</v>
      </c>
      <c r="I344" s="103" t="s">
        <v>636</v>
      </c>
      <c r="J344" s="104">
        <v>122095291.95</v>
      </c>
      <c r="K344" s="96">
        <f t="shared" si="135"/>
        <v>122095291.95</v>
      </c>
      <c r="L344" s="96">
        <f t="shared" si="126"/>
        <v>122095291.95</v>
      </c>
      <c r="M344" s="96">
        <f t="shared" si="130"/>
        <v>11099571.995454546</v>
      </c>
      <c r="N344" s="103" t="s">
        <v>1646</v>
      </c>
      <c r="O344" s="103" t="s">
        <v>3626</v>
      </c>
      <c r="P344" s="103" t="s">
        <v>563</v>
      </c>
      <c r="Q344" s="106">
        <v>0</v>
      </c>
      <c r="R344" s="98">
        <v>100</v>
      </c>
      <c r="S344" s="98" t="s">
        <v>26</v>
      </c>
      <c r="T344" s="107">
        <v>5</v>
      </c>
      <c r="U344" s="109">
        <f t="shared" si="128"/>
        <v>904409.57000000007</v>
      </c>
      <c r="V344" s="109">
        <f t="shared" si="131"/>
        <v>82219.051818181833</v>
      </c>
      <c r="W344" s="109">
        <f t="shared" si="132"/>
        <v>822190.51818181819</v>
      </c>
      <c r="X344" s="110">
        <f t="shared" si="122"/>
        <v>4522047.8500000006</v>
      </c>
      <c r="Y344" s="110">
        <f t="shared" si="133"/>
        <v>4110952.5909090908</v>
      </c>
      <c r="Z344" s="110">
        <v>5138690.78</v>
      </c>
      <c r="AA344" s="104">
        <f t="shared" si="134"/>
        <v>135</v>
      </c>
      <c r="AB344" s="104">
        <v>135</v>
      </c>
      <c r="AC344" s="104"/>
      <c r="AD344" s="104"/>
      <c r="AE344" s="104">
        <f t="shared" si="129"/>
        <v>27</v>
      </c>
      <c r="AF344" s="104">
        <f t="shared" si="125"/>
        <v>27</v>
      </c>
      <c r="AG344" s="103" t="s">
        <v>3635</v>
      </c>
      <c r="AH344" s="100">
        <v>44814</v>
      </c>
      <c r="AI344" s="100"/>
      <c r="AJ344" s="100"/>
      <c r="AK344" s="103" t="s">
        <v>67</v>
      </c>
    </row>
    <row r="345" spans="1:37" ht="126" x14ac:dyDescent="0.25">
      <c r="A345" s="99" t="s">
        <v>3524</v>
      </c>
      <c r="B345" s="100">
        <v>44782</v>
      </c>
      <c r="C345" s="98">
        <v>545</v>
      </c>
      <c r="D345" s="99" t="s">
        <v>3623</v>
      </c>
      <c r="E345" s="102" t="s">
        <v>3624</v>
      </c>
      <c r="F345" s="100">
        <v>44802</v>
      </c>
      <c r="G345" s="98" t="s">
        <v>3625</v>
      </c>
      <c r="H345" s="103" t="s">
        <v>77</v>
      </c>
      <c r="I345" s="103" t="s">
        <v>3525</v>
      </c>
      <c r="J345" s="104">
        <v>293933110.25</v>
      </c>
      <c r="K345" s="96">
        <f t="shared" si="135"/>
        <v>293933110.25</v>
      </c>
      <c r="L345" s="96">
        <f t="shared" si="126"/>
        <v>293933110.25</v>
      </c>
      <c r="M345" s="96">
        <f t="shared" si="130"/>
        <v>26721191.84090909</v>
      </c>
      <c r="N345" s="103" t="s">
        <v>1646</v>
      </c>
      <c r="O345" s="103" t="s">
        <v>3626</v>
      </c>
      <c r="P345" s="103" t="s">
        <v>563</v>
      </c>
      <c r="Q345" s="106">
        <v>0</v>
      </c>
      <c r="R345" s="98">
        <v>100</v>
      </c>
      <c r="S345" s="98" t="s">
        <v>26</v>
      </c>
      <c r="T345" s="107">
        <v>5</v>
      </c>
      <c r="U345" s="109">
        <f t="shared" si="128"/>
        <v>904409.57</v>
      </c>
      <c r="V345" s="109">
        <f t="shared" si="131"/>
        <v>82219.051818181804</v>
      </c>
      <c r="W345" s="109">
        <f t="shared" si="132"/>
        <v>822190.51818181819</v>
      </c>
      <c r="X345" s="110">
        <f t="shared" si="122"/>
        <v>4522047.8499999996</v>
      </c>
      <c r="Y345" s="110">
        <f t="shared" si="133"/>
        <v>4110952.5909090908</v>
      </c>
      <c r="Z345" s="110">
        <v>5138690.78</v>
      </c>
      <c r="AA345" s="104">
        <f t="shared" si="134"/>
        <v>325</v>
      </c>
      <c r="AB345" s="104">
        <v>325</v>
      </c>
      <c r="AC345" s="104"/>
      <c r="AD345" s="104"/>
      <c r="AE345" s="104">
        <f t="shared" si="129"/>
        <v>65</v>
      </c>
      <c r="AF345" s="104">
        <f t="shared" si="125"/>
        <v>65</v>
      </c>
      <c r="AG345" s="103" t="s">
        <v>3627</v>
      </c>
      <c r="AH345" s="100">
        <v>44814</v>
      </c>
      <c r="AI345" s="100"/>
      <c r="AJ345" s="100"/>
      <c r="AK345" s="103" t="s">
        <v>67</v>
      </c>
    </row>
    <row r="346" spans="1:37" ht="157.5" x14ac:dyDescent="0.25">
      <c r="A346" s="99" t="s">
        <v>3613</v>
      </c>
      <c r="B346" s="100">
        <v>44790</v>
      </c>
      <c r="C346" s="98" t="s">
        <v>1044</v>
      </c>
      <c r="D346" s="99" t="s">
        <v>3671</v>
      </c>
      <c r="E346" s="103" t="s">
        <v>3676</v>
      </c>
      <c r="F346" s="100">
        <v>44813</v>
      </c>
      <c r="G346" s="98" t="s">
        <v>3673</v>
      </c>
      <c r="H346" s="103" t="s">
        <v>73</v>
      </c>
      <c r="I346" s="103" t="s">
        <v>3529</v>
      </c>
      <c r="J346" s="104">
        <v>51076320.049999997</v>
      </c>
      <c r="K346" s="96">
        <f t="shared" si="135"/>
        <v>51076320.049999997</v>
      </c>
      <c r="L346" s="96">
        <f t="shared" si="126"/>
        <v>51076320.049999997</v>
      </c>
      <c r="M346" s="96">
        <f t="shared" si="130"/>
        <v>4643301.8227272723</v>
      </c>
      <c r="N346" s="103" t="s">
        <v>3674</v>
      </c>
      <c r="O346" s="103" t="s">
        <v>3675</v>
      </c>
      <c r="P346" s="103" t="s">
        <v>22</v>
      </c>
      <c r="Q346" s="106">
        <v>100</v>
      </c>
      <c r="R346" s="98">
        <v>0</v>
      </c>
      <c r="S346" s="98" t="s">
        <v>51</v>
      </c>
      <c r="T346" s="107">
        <v>100</v>
      </c>
      <c r="U346" s="109">
        <f t="shared" si="128"/>
        <v>35.900000001405736</v>
      </c>
      <c r="V346" s="109">
        <f t="shared" si="131"/>
        <v>3.2636363637641579</v>
      </c>
      <c r="W346" s="109">
        <f t="shared" si="132"/>
        <v>32.63636363764158</v>
      </c>
      <c r="X346" s="110">
        <f t="shared" si="122"/>
        <v>3590.0000001405738</v>
      </c>
      <c r="Y346" s="110">
        <f t="shared" si="133"/>
        <v>3263.636363764158</v>
      </c>
      <c r="Z346" s="110">
        <v>3840</v>
      </c>
      <c r="AA346" s="104">
        <v>1422738.72</v>
      </c>
      <c r="AB346" s="104">
        <v>1422738.72</v>
      </c>
      <c r="AC346" s="104"/>
      <c r="AD346" s="104"/>
      <c r="AE346" s="104">
        <f t="shared" si="129"/>
        <v>14227.387199999999</v>
      </c>
      <c r="AF346" s="104">
        <f t="shared" si="125"/>
        <v>14228</v>
      </c>
      <c r="AG346" s="103"/>
      <c r="AH346" s="100">
        <v>44835</v>
      </c>
      <c r="AI346" s="100"/>
      <c r="AJ346" s="100"/>
      <c r="AK346" s="103" t="s">
        <v>67</v>
      </c>
    </row>
    <row r="347" spans="1:37" ht="236.25" customHeight="1" x14ac:dyDescent="0.25">
      <c r="A347" s="99" t="s">
        <v>3648</v>
      </c>
      <c r="B347" s="100">
        <v>44809</v>
      </c>
      <c r="C347" s="98">
        <v>545</v>
      </c>
      <c r="D347" s="99"/>
      <c r="E347" s="103"/>
      <c r="F347" s="100">
        <v>44830</v>
      </c>
      <c r="G347" s="98" t="s">
        <v>3677</v>
      </c>
      <c r="H347" s="103" t="s">
        <v>537</v>
      </c>
      <c r="I347" s="103" t="s">
        <v>3665</v>
      </c>
      <c r="J347" s="104">
        <v>42468088.32</v>
      </c>
      <c r="K347" s="96">
        <f t="shared" si="135"/>
        <v>42468088.32</v>
      </c>
      <c r="L347" s="96">
        <f t="shared" si="126"/>
        <v>42468088.32</v>
      </c>
      <c r="M347" s="96">
        <f t="shared" si="130"/>
        <v>3860735.3018181818</v>
      </c>
      <c r="N347" s="103" t="s">
        <v>1065</v>
      </c>
      <c r="O347" s="103" t="s">
        <v>3678</v>
      </c>
      <c r="P347" s="103" t="s">
        <v>2990</v>
      </c>
      <c r="Q347" s="106">
        <v>0</v>
      </c>
      <c r="R347" s="98">
        <v>100</v>
      </c>
      <c r="S347" s="98" t="s">
        <v>34</v>
      </c>
      <c r="T347" s="107">
        <v>112</v>
      </c>
      <c r="U347" s="109">
        <f t="shared" si="128"/>
        <v>7899.57</v>
      </c>
      <c r="V347" s="109">
        <f t="shared" si="131"/>
        <v>718.14272727272726</v>
      </c>
      <c r="W347" s="109">
        <f t="shared" si="132"/>
        <v>7181.4272727272728</v>
      </c>
      <c r="X347" s="110">
        <f t="shared" si="122"/>
        <v>884751.84</v>
      </c>
      <c r="Y347" s="110">
        <f t="shared" si="133"/>
        <v>804319.85454545449</v>
      </c>
      <c r="Z347" s="110">
        <v>804320</v>
      </c>
      <c r="AA347" s="104">
        <v>5376</v>
      </c>
      <c r="AB347" s="104">
        <v>5376</v>
      </c>
      <c r="AC347" s="104"/>
      <c r="AD347" s="104"/>
      <c r="AE347" s="104">
        <f t="shared" si="129"/>
        <v>48</v>
      </c>
      <c r="AF347" s="104">
        <f t="shared" si="125"/>
        <v>48</v>
      </c>
      <c r="AG347" s="103" t="s">
        <v>3679</v>
      </c>
      <c r="AH347" s="100">
        <v>44910</v>
      </c>
      <c r="AI347" s="100"/>
      <c r="AJ347" s="100"/>
      <c r="AK347" s="103" t="s">
        <v>67</v>
      </c>
    </row>
    <row r="348" spans="1:37" ht="157.5" x14ac:dyDescent="0.25">
      <c r="A348" s="99" t="s">
        <v>3649</v>
      </c>
      <c r="B348" s="100">
        <v>44809</v>
      </c>
      <c r="C348" s="98">
        <v>545</v>
      </c>
      <c r="D348" s="99"/>
      <c r="E348" s="103"/>
      <c r="F348" s="100">
        <v>44830</v>
      </c>
      <c r="G348" s="98" t="s">
        <v>3680</v>
      </c>
      <c r="H348" s="103" t="s">
        <v>3681</v>
      </c>
      <c r="I348" s="103" t="s">
        <v>3619</v>
      </c>
      <c r="J348" s="104">
        <v>34505190.719999999</v>
      </c>
      <c r="K348" s="96">
        <f t="shared" si="135"/>
        <v>34505190.719999999</v>
      </c>
      <c r="L348" s="96">
        <f t="shared" si="126"/>
        <v>34505190.719999999</v>
      </c>
      <c r="M348" s="96">
        <f t="shared" si="130"/>
        <v>3136835.52</v>
      </c>
      <c r="N348" s="103" t="s">
        <v>1065</v>
      </c>
      <c r="O348" s="103" t="s">
        <v>3682</v>
      </c>
      <c r="P348" s="103" t="s">
        <v>2990</v>
      </c>
      <c r="Q348" s="106">
        <v>0</v>
      </c>
      <c r="R348" s="98">
        <v>100</v>
      </c>
      <c r="S348" s="98" t="s">
        <v>34</v>
      </c>
      <c r="T348" s="107">
        <v>112</v>
      </c>
      <c r="U348" s="109">
        <f t="shared" si="128"/>
        <v>7899.54</v>
      </c>
      <c r="V348" s="109">
        <f t="shared" si="131"/>
        <v>718.14</v>
      </c>
      <c r="W348" s="109">
        <f t="shared" si="132"/>
        <v>7181.4</v>
      </c>
      <c r="X348" s="110">
        <f t="shared" si="122"/>
        <v>884748.48</v>
      </c>
      <c r="Y348" s="110">
        <f t="shared" si="133"/>
        <v>804316.79999999993</v>
      </c>
      <c r="Z348" s="110">
        <v>804320</v>
      </c>
      <c r="AA348" s="104">
        <v>4368</v>
      </c>
      <c r="AB348" s="104">
        <v>4368</v>
      </c>
      <c r="AC348" s="104"/>
      <c r="AD348" s="104"/>
      <c r="AE348" s="104">
        <f t="shared" si="129"/>
        <v>39</v>
      </c>
      <c r="AF348" s="104">
        <f t="shared" si="125"/>
        <v>39</v>
      </c>
      <c r="AG348" s="103" t="s">
        <v>3683</v>
      </c>
      <c r="AH348" s="100">
        <v>44910</v>
      </c>
      <c r="AI348" s="100"/>
      <c r="AJ348" s="100"/>
      <c r="AK348" s="103" t="s">
        <v>67</v>
      </c>
    </row>
    <row r="349" spans="1:37" ht="94.5" x14ac:dyDescent="0.25">
      <c r="A349" s="99" t="s">
        <v>3650</v>
      </c>
      <c r="B349" s="100">
        <v>44809</v>
      </c>
      <c r="C349" s="98">
        <v>545</v>
      </c>
      <c r="D349" s="99"/>
      <c r="E349" s="103"/>
      <c r="F349" s="100">
        <v>44830</v>
      </c>
      <c r="G349" s="98" t="s">
        <v>3684</v>
      </c>
      <c r="H349" s="103" t="s">
        <v>2502</v>
      </c>
      <c r="I349" s="103" t="s">
        <v>3666</v>
      </c>
      <c r="J349" s="104">
        <v>9295347</v>
      </c>
      <c r="K349" s="96">
        <f t="shared" si="135"/>
        <v>9295347</v>
      </c>
      <c r="L349" s="96">
        <f t="shared" si="126"/>
        <v>9295347</v>
      </c>
      <c r="M349" s="96">
        <f t="shared" si="130"/>
        <v>845031.54545454541</v>
      </c>
      <c r="N349" s="103" t="s">
        <v>2106</v>
      </c>
      <c r="O349" s="103" t="s">
        <v>3685</v>
      </c>
      <c r="P349" s="103" t="s">
        <v>36</v>
      </c>
      <c r="Q349" s="106">
        <v>0</v>
      </c>
      <c r="R349" s="98">
        <v>100</v>
      </c>
      <c r="S349" s="98" t="s">
        <v>26</v>
      </c>
      <c r="T349" s="107">
        <v>50</v>
      </c>
      <c r="U349" s="109">
        <f t="shared" si="128"/>
        <v>668.73</v>
      </c>
      <c r="V349" s="109">
        <f t="shared" si="131"/>
        <v>60.793636363636367</v>
      </c>
      <c r="W349" s="109">
        <f t="shared" si="132"/>
        <v>607.93636363636369</v>
      </c>
      <c r="X349" s="110">
        <f t="shared" si="122"/>
        <v>33436.5</v>
      </c>
      <c r="Y349" s="110">
        <f t="shared" si="133"/>
        <v>30396.818181818184</v>
      </c>
      <c r="Z349" s="110">
        <v>30397.18</v>
      </c>
      <c r="AA349" s="104">
        <v>13900</v>
      </c>
      <c r="AB349" s="104">
        <v>13900</v>
      </c>
      <c r="AC349" s="104"/>
      <c r="AD349" s="104"/>
      <c r="AE349" s="104">
        <f t="shared" si="129"/>
        <v>278</v>
      </c>
      <c r="AF349" s="104">
        <f t="shared" si="125"/>
        <v>278</v>
      </c>
      <c r="AG349" s="103" t="s">
        <v>3686</v>
      </c>
      <c r="AH349" s="100">
        <v>44910</v>
      </c>
      <c r="AI349" s="100"/>
      <c r="AJ349" s="100"/>
      <c r="AK349" s="103" t="s">
        <v>67</v>
      </c>
    </row>
    <row r="350" spans="1:37" ht="126" x14ac:dyDescent="0.25">
      <c r="A350" s="99" t="s">
        <v>3651</v>
      </c>
      <c r="B350" s="100">
        <v>44809</v>
      </c>
      <c r="C350" s="98">
        <v>545</v>
      </c>
      <c r="D350" s="99"/>
      <c r="E350" s="103"/>
      <c r="F350" s="100">
        <v>44830</v>
      </c>
      <c r="G350" s="98" t="s">
        <v>3687</v>
      </c>
      <c r="H350" s="103" t="s">
        <v>1011</v>
      </c>
      <c r="I350" s="103" t="s">
        <v>618</v>
      </c>
      <c r="J350" s="104">
        <v>6254160</v>
      </c>
      <c r="K350" s="96">
        <f t="shared" si="135"/>
        <v>6254160</v>
      </c>
      <c r="L350" s="96">
        <f t="shared" si="126"/>
        <v>6254160</v>
      </c>
      <c r="M350" s="96">
        <f t="shared" si="130"/>
        <v>568560</v>
      </c>
      <c r="N350" s="103" t="s">
        <v>1064</v>
      </c>
      <c r="O350" s="103" t="s">
        <v>3688</v>
      </c>
      <c r="P350" s="103" t="s">
        <v>499</v>
      </c>
      <c r="Q350" s="106">
        <v>0</v>
      </c>
      <c r="R350" s="98">
        <v>100</v>
      </c>
      <c r="S350" s="98" t="s">
        <v>26</v>
      </c>
      <c r="T350" s="107">
        <v>2</v>
      </c>
      <c r="U350" s="109">
        <f t="shared" si="128"/>
        <v>521180</v>
      </c>
      <c r="V350" s="109">
        <f t="shared" si="131"/>
        <v>47380</v>
      </c>
      <c r="W350" s="109">
        <f t="shared" si="132"/>
        <v>473800</v>
      </c>
      <c r="X350" s="110">
        <f t="shared" si="122"/>
        <v>1042360</v>
      </c>
      <c r="Y350" s="110">
        <f t="shared" si="133"/>
        <v>947600</v>
      </c>
      <c r="Z350" s="110" t="s">
        <v>3689</v>
      </c>
      <c r="AA350" s="104">
        <f t="shared" ref="AA350:AA412" si="136">AB350+AC350+AD350</f>
        <v>12</v>
      </c>
      <c r="AB350" s="104">
        <v>12</v>
      </c>
      <c r="AC350" s="104"/>
      <c r="AD350" s="104"/>
      <c r="AE350" s="104">
        <f t="shared" si="129"/>
        <v>6</v>
      </c>
      <c r="AF350" s="104">
        <f t="shared" si="125"/>
        <v>6</v>
      </c>
      <c r="AG350" s="103" t="s">
        <v>3690</v>
      </c>
      <c r="AH350" s="100">
        <v>44910</v>
      </c>
      <c r="AI350" s="100"/>
      <c r="AJ350" s="100"/>
      <c r="AK350" s="103" t="s">
        <v>67</v>
      </c>
    </row>
    <row r="351" spans="1:37" ht="78.75" x14ac:dyDescent="0.25">
      <c r="A351" s="99" t="s">
        <v>3652</v>
      </c>
      <c r="B351" s="100">
        <v>44809</v>
      </c>
      <c r="C351" s="98">
        <v>545</v>
      </c>
      <c r="D351" s="99"/>
      <c r="E351" s="103"/>
      <c r="F351" s="100">
        <v>44830</v>
      </c>
      <c r="G351" s="98" t="s">
        <v>3691</v>
      </c>
      <c r="H351" s="103" t="s">
        <v>2502</v>
      </c>
      <c r="I351" s="103" t="s">
        <v>736</v>
      </c>
      <c r="J351" s="104">
        <v>36366000</v>
      </c>
      <c r="K351" s="96">
        <f t="shared" si="135"/>
        <v>36366000</v>
      </c>
      <c r="L351" s="96">
        <f t="shared" si="126"/>
        <v>36366000</v>
      </c>
      <c r="M351" s="96">
        <f t="shared" si="130"/>
        <v>3306000</v>
      </c>
      <c r="N351" s="103" t="s">
        <v>1008</v>
      </c>
      <c r="O351" s="103" t="s">
        <v>3692</v>
      </c>
      <c r="P351" s="103" t="s">
        <v>499</v>
      </c>
      <c r="Q351" s="106">
        <v>0</v>
      </c>
      <c r="R351" s="98">
        <v>100</v>
      </c>
      <c r="S351" s="98" t="s">
        <v>34</v>
      </c>
      <c r="T351" s="107">
        <v>60</v>
      </c>
      <c r="U351" s="109">
        <f t="shared" si="128"/>
        <v>15950</v>
      </c>
      <c r="V351" s="109">
        <f t="shared" si="131"/>
        <v>1450</v>
      </c>
      <c r="W351" s="109">
        <f t="shared" si="132"/>
        <v>14500</v>
      </c>
      <c r="X351" s="110">
        <f t="shared" si="122"/>
        <v>957000</v>
      </c>
      <c r="Y351" s="110">
        <f t="shared" si="133"/>
        <v>870000</v>
      </c>
      <c r="Z351" s="110" t="s">
        <v>3689</v>
      </c>
      <c r="AA351" s="104">
        <f t="shared" si="136"/>
        <v>2280</v>
      </c>
      <c r="AB351" s="104">
        <v>2280</v>
      </c>
      <c r="AC351" s="104"/>
      <c r="AD351" s="104"/>
      <c r="AE351" s="104">
        <f t="shared" si="129"/>
        <v>38</v>
      </c>
      <c r="AF351" s="104">
        <f t="shared" si="125"/>
        <v>38</v>
      </c>
      <c r="AG351" s="103" t="s">
        <v>3693</v>
      </c>
      <c r="AH351" s="100">
        <v>44910</v>
      </c>
      <c r="AI351" s="100"/>
      <c r="AJ351" s="100"/>
      <c r="AK351" s="103" t="s">
        <v>67</v>
      </c>
    </row>
    <row r="352" spans="1:37" ht="252" x14ac:dyDescent="0.25">
      <c r="A352" s="99" t="s">
        <v>3653</v>
      </c>
      <c r="B352" s="100">
        <v>44809</v>
      </c>
      <c r="C352" s="98">
        <v>545</v>
      </c>
      <c r="D352" s="99"/>
      <c r="E352" s="103"/>
      <c r="F352" s="100">
        <v>44830</v>
      </c>
      <c r="G352" s="98" t="s">
        <v>3694</v>
      </c>
      <c r="H352" s="103" t="s">
        <v>2502</v>
      </c>
      <c r="I352" s="103" t="s">
        <v>744</v>
      </c>
      <c r="J352" s="104">
        <v>64310400</v>
      </c>
      <c r="K352" s="96">
        <f t="shared" si="135"/>
        <v>64310400</v>
      </c>
      <c r="L352" s="96">
        <f t="shared" si="126"/>
        <v>64310400</v>
      </c>
      <c r="M352" s="96">
        <f t="shared" si="130"/>
        <v>5846400</v>
      </c>
      <c r="N352" s="103" t="s">
        <v>1008</v>
      </c>
      <c r="O352" s="103" t="s">
        <v>3695</v>
      </c>
      <c r="P352" s="103" t="s">
        <v>499</v>
      </c>
      <c r="Q352" s="106">
        <v>0</v>
      </c>
      <c r="R352" s="98">
        <v>100</v>
      </c>
      <c r="S352" s="98" t="s">
        <v>34</v>
      </c>
      <c r="T352" s="107">
        <v>60</v>
      </c>
      <c r="U352" s="109">
        <f t="shared" si="128"/>
        <v>6380</v>
      </c>
      <c r="V352" s="109">
        <f t="shared" si="131"/>
        <v>580</v>
      </c>
      <c r="W352" s="109">
        <f t="shared" si="132"/>
        <v>5800</v>
      </c>
      <c r="X352" s="110">
        <f t="shared" si="122"/>
        <v>382800</v>
      </c>
      <c r="Y352" s="110">
        <f t="shared" si="133"/>
        <v>348000</v>
      </c>
      <c r="Z352" s="110" t="s">
        <v>3689</v>
      </c>
      <c r="AA352" s="104">
        <f t="shared" si="136"/>
        <v>10080</v>
      </c>
      <c r="AB352" s="104">
        <v>10080</v>
      </c>
      <c r="AC352" s="104"/>
      <c r="AD352" s="104"/>
      <c r="AE352" s="104">
        <f t="shared" si="129"/>
        <v>168</v>
      </c>
      <c r="AF352" s="104">
        <f t="shared" si="125"/>
        <v>168</v>
      </c>
      <c r="AG352" s="103" t="s">
        <v>3696</v>
      </c>
      <c r="AH352" s="100">
        <v>44910</v>
      </c>
      <c r="AI352" s="100"/>
      <c r="AJ352" s="100"/>
      <c r="AK352" s="103" t="s">
        <v>67</v>
      </c>
    </row>
    <row r="353" spans="1:37" ht="94.5" x14ac:dyDescent="0.25">
      <c r="A353" s="99" t="s">
        <v>3654</v>
      </c>
      <c r="B353" s="100">
        <v>44809</v>
      </c>
      <c r="C353" s="98">
        <v>545</v>
      </c>
      <c r="D353" s="99"/>
      <c r="E353" s="103"/>
      <c r="F353" s="100">
        <v>44830</v>
      </c>
      <c r="G353" s="98" t="s">
        <v>3697</v>
      </c>
      <c r="H353" s="103" t="s">
        <v>1011</v>
      </c>
      <c r="I353" s="103" t="s">
        <v>722</v>
      </c>
      <c r="J353" s="104">
        <v>19594775.199999999</v>
      </c>
      <c r="K353" s="96">
        <f t="shared" si="135"/>
        <v>19594775.199999999</v>
      </c>
      <c r="L353" s="96">
        <f t="shared" si="126"/>
        <v>19594775.199999999</v>
      </c>
      <c r="M353" s="96">
        <f t="shared" si="130"/>
        <v>1781343.2</v>
      </c>
      <c r="N353" s="103" t="s">
        <v>1015</v>
      </c>
      <c r="O353" s="103" t="s">
        <v>2426</v>
      </c>
      <c r="P353" s="103" t="s">
        <v>563</v>
      </c>
      <c r="Q353" s="106">
        <v>0</v>
      </c>
      <c r="R353" s="98">
        <v>100</v>
      </c>
      <c r="S353" s="98" t="s">
        <v>51</v>
      </c>
      <c r="T353" s="107">
        <v>140</v>
      </c>
      <c r="U353" s="109">
        <f t="shared" ref="U353:U375" si="137">J353/AA353</f>
        <v>10766.359999999999</v>
      </c>
      <c r="V353" s="109">
        <f t="shared" si="131"/>
        <v>978.75999999999988</v>
      </c>
      <c r="W353" s="109">
        <f t="shared" si="132"/>
        <v>9787.5999999999985</v>
      </c>
      <c r="X353" s="110">
        <f t="shared" ref="X353:X412" si="138">U353*T353</f>
        <v>1507290.4</v>
      </c>
      <c r="Y353" s="110">
        <f t="shared" si="133"/>
        <v>1370263.9999999998</v>
      </c>
      <c r="Z353" s="110" t="s">
        <v>3689</v>
      </c>
      <c r="AA353" s="104">
        <f t="shared" si="136"/>
        <v>1820</v>
      </c>
      <c r="AB353" s="104">
        <v>1820</v>
      </c>
      <c r="AC353" s="104"/>
      <c r="AD353" s="104"/>
      <c r="AE353" s="104">
        <f t="shared" ref="AE353:AE384" si="139">AA353/T353</f>
        <v>13</v>
      </c>
      <c r="AF353" s="104">
        <f t="shared" ref="AF353:AF412" si="140">_xlfn.CEILING.MATH(AE353)</f>
        <v>13</v>
      </c>
      <c r="AG353" s="103" t="s">
        <v>3698</v>
      </c>
      <c r="AH353" s="100">
        <v>44910</v>
      </c>
      <c r="AI353" s="100"/>
      <c r="AJ353" s="100"/>
      <c r="AK353" s="103" t="s">
        <v>67</v>
      </c>
    </row>
    <row r="354" spans="1:37" ht="69" customHeight="1" x14ac:dyDescent="0.25">
      <c r="A354" s="99" t="s">
        <v>3655</v>
      </c>
      <c r="B354" s="100">
        <v>44810</v>
      </c>
      <c r="C354" s="98">
        <v>545</v>
      </c>
      <c r="D354" s="99" t="s">
        <v>3699</v>
      </c>
      <c r="E354" s="103" t="s">
        <v>3700</v>
      </c>
      <c r="F354" s="100">
        <v>44834</v>
      </c>
      <c r="G354" s="98" t="s">
        <v>3701</v>
      </c>
      <c r="H354" s="103" t="s">
        <v>74</v>
      </c>
      <c r="I354" s="103" t="s">
        <v>746</v>
      </c>
      <c r="J354" s="104">
        <v>107809708.8</v>
      </c>
      <c r="K354" s="96">
        <f t="shared" si="135"/>
        <v>107809708.8</v>
      </c>
      <c r="L354" s="96">
        <f t="shared" si="126"/>
        <v>107809708.8</v>
      </c>
      <c r="M354" s="96">
        <f t="shared" si="130"/>
        <v>9800882.6181818191</v>
      </c>
      <c r="N354" s="103" t="s">
        <v>3702</v>
      </c>
      <c r="O354" s="103" t="s">
        <v>3703</v>
      </c>
      <c r="P354" s="103" t="s">
        <v>1005</v>
      </c>
      <c r="Q354" s="106">
        <v>0</v>
      </c>
      <c r="R354" s="98">
        <v>100</v>
      </c>
      <c r="S354" s="98" t="s">
        <v>26</v>
      </c>
      <c r="T354" s="107">
        <v>10</v>
      </c>
      <c r="U354" s="109">
        <f t="shared" si="137"/>
        <v>47284.959999999999</v>
      </c>
      <c r="V354" s="109">
        <f t="shared" si="131"/>
        <v>4298.6327272727267</v>
      </c>
      <c r="W354" s="109">
        <f t="shared" si="132"/>
        <v>42986.327272727271</v>
      </c>
      <c r="X354" s="110">
        <f t="shared" si="138"/>
        <v>472849.6</v>
      </c>
      <c r="Y354" s="110">
        <f t="shared" si="133"/>
        <v>429863.27272727271</v>
      </c>
      <c r="Z354" s="110">
        <v>430000</v>
      </c>
      <c r="AA354" s="104">
        <f t="shared" si="136"/>
        <v>2280</v>
      </c>
      <c r="AB354" s="104">
        <v>2280</v>
      </c>
      <c r="AC354" s="104"/>
      <c r="AD354" s="104"/>
      <c r="AE354" s="104">
        <f t="shared" si="139"/>
        <v>228</v>
      </c>
      <c r="AF354" s="104">
        <f t="shared" si="140"/>
        <v>228</v>
      </c>
      <c r="AG354" s="103" t="s">
        <v>3704</v>
      </c>
      <c r="AH354" s="100">
        <v>44910</v>
      </c>
      <c r="AI354" s="100"/>
      <c r="AJ354" s="100"/>
      <c r="AK354" s="103" t="s">
        <v>67</v>
      </c>
    </row>
    <row r="355" spans="1:37" ht="63" customHeight="1" x14ac:dyDescent="0.25">
      <c r="A355" s="99" t="s">
        <v>3656</v>
      </c>
      <c r="B355" s="100">
        <v>44810</v>
      </c>
      <c r="C355" s="98">
        <v>545</v>
      </c>
      <c r="D355" s="99" t="s">
        <v>3705</v>
      </c>
      <c r="E355" s="103" t="s">
        <v>3706</v>
      </c>
      <c r="F355" s="100">
        <v>44834</v>
      </c>
      <c r="G355" s="98" t="s">
        <v>3707</v>
      </c>
      <c r="H355" s="103" t="s">
        <v>74</v>
      </c>
      <c r="I355" s="103" t="s">
        <v>3667</v>
      </c>
      <c r="J355" s="104">
        <v>23741414.399999999</v>
      </c>
      <c r="K355" s="96">
        <f t="shared" si="135"/>
        <v>23741414.399999999</v>
      </c>
      <c r="L355" s="96">
        <f t="shared" si="126"/>
        <v>23741414.399999999</v>
      </c>
      <c r="M355" s="96">
        <f t="shared" si="130"/>
        <v>2158310.3999999999</v>
      </c>
      <c r="N355" s="103" t="s">
        <v>3568</v>
      </c>
      <c r="O355" s="103" t="s">
        <v>3708</v>
      </c>
      <c r="P355" s="103" t="s">
        <v>37</v>
      </c>
      <c r="Q355" s="106">
        <v>0</v>
      </c>
      <c r="R355" s="98">
        <v>100</v>
      </c>
      <c r="S355" s="98" t="s">
        <v>26</v>
      </c>
      <c r="T355" s="107">
        <v>9.6</v>
      </c>
      <c r="U355" s="109">
        <f t="shared" si="137"/>
        <v>618266</v>
      </c>
      <c r="V355" s="109">
        <f t="shared" si="131"/>
        <v>56206</v>
      </c>
      <c r="W355" s="109">
        <f t="shared" si="132"/>
        <v>562060</v>
      </c>
      <c r="X355" s="110">
        <f t="shared" si="138"/>
        <v>5935353.5999999996</v>
      </c>
      <c r="Y355" s="110">
        <f t="shared" si="133"/>
        <v>5395776</v>
      </c>
      <c r="Z355" s="110" t="s">
        <v>3689</v>
      </c>
      <c r="AA355" s="104">
        <f t="shared" si="136"/>
        <v>38.4</v>
      </c>
      <c r="AB355" s="104">
        <v>38.4</v>
      </c>
      <c r="AC355" s="104"/>
      <c r="AD355" s="104"/>
      <c r="AE355" s="104">
        <f t="shared" si="139"/>
        <v>4</v>
      </c>
      <c r="AF355" s="104">
        <f t="shared" si="140"/>
        <v>4</v>
      </c>
      <c r="AG355" s="103" t="s">
        <v>3709</v>
      </c>
      <c r="AH355" s="100">
        <v>44910</v>
      </c>
      <c r="AI355" s="100"/>
      <c r="AJ355" s="100"/>
      <c r="AK355" s="103" t="s">
        <v>67</v>
      </c>
    </row>
    <row r="356" spans="1:37" ht="99" customHeight="1" x14ac:dyDescent="0.25">
      <c r="A356" s="99" t="s">
        <v>3657</v>
      </c>
      <c r="B356" s="100">
        <v>44810</v>
      </c>
      <c r="C356" s="98">
        <v>545</v>
      </c>
      <c r="D356" s="99" t="s">
        <v>3710</v>
      </c>
      <c r="E356" s="103" t="s">
        <v>3711</v>
      </c>
      <c r="F356" s="100">
        <v>44834</v>
      </c>
      <c r="G356" s="98" t="s">
        <v>3712</v>
      </c>
      <c r="H356" s="103" t="s">
        <v>74</v>
      </c>
      <c r="I356" s="103" t="s">
        <v>720</v>
      </c>
      <c r="J356" s="104">
        <v>154105580.09999999</v>
      </c>
      <c r="K356" s="96">
        <f t="shared" si="135"/>
        <v>154105580.09999999</v>
      </c>
      <c r="L356" s="96">
        <f t="shared" si="126"/>
        <v>154105580.09999999</v>
      </c>
      <c r="M356" s="96">
        <f t="shared" si="130"/>
        <v>14009598.190909091</v>
      </c>
      <c r="N356" s="103" t="s">
        <v>3713</v>
      </c>
      <c r="O356" s="103" t="s">
        <v>3714</v>
      </c>
      <c r="P356" s="103" t="s">
        <v>499</v>
      </c>
      <c r="Q356" s="106">
        <v>0</v>
      </c>
      <c r="R356" s="98">
        <v>100</v>
      </c>
      <c r="S356" s="98" t="s">
        <v>629</v>
      </c>
      <c r="T356" s="107">
        <v>30</v>
      </c>
      <c r="U356" s="109">
        <f t="shared" si="137"/>
        <v>25813.329999999998</v>
      </c>
      <c r="V356" s="109">
        <f t="shared" si="131"/>
        <v>2346.6663636363637</v>
      </c>
      <c r="W356" s="109">
        <f t="shared" si="132"/>
        <v>23466.663636363635</v>
      </c>
      <c r="X356" s="110">
        <f t="shared" si="138"/>
        <v>774399.89999999991</v>
      </c>
      <c r="Y356" s="110">
        <f t="shared" si="133"/>
        <v>703999.90909090906</v>
      </c>
      <c r="Z356" s="110" t="s">
        <v>3689</v>
      </c>
      <c r="AA356" s="104">
        <f t="shared" si="136"/>
        <v>5970</v>
      </c>
      <c r="AB356" s="104">
        <v>5970</v>
      </c>
      <c r="AC356" s="104"/>
      <c r="AD356" s="104"/>
      <c r="AE356" s="104">
        <f t="shared" si="139"/>
        <v>199</v>
      </c>
      <c r="AF356" s="104">
        <f t="shared" si="140"/>
        <v>199</v>
      </c>
      <c r="AG356" s="103" t="s">
        <v>3715</v>
      </c>
      <c r="AH356" s="100">
        <v>44910</v>
      </c>
      <c r="AI356" s="100"/>
      <c r="AJ356" s="100"/>
      <c r="AK356" s="103" t="s">
        <v>67</v>
      </c>
    </row>
    <row r="357" spans="1:37" ht="89.25" customHeight="1" x14ac:dyDescent="0.25">
      <c r="A357" s="99" t="s">
        <v>3658</v>
      </c>
      <c r="B357" s="100">
        <v>44810</v>
      </c>
      <c r="C357" s="98">
        <v>545</v>
      </c>
      <c r="D357" s="99" t="s">
        <v>3716</v>
      </c>
      <c r="E357" s="103" t="s">
        <v>3717</v>
      </c>
      <c r="F357" s="100">
        <v>44834</v>
      </c>
      <c r="G357" s="98" t="s">
        <v>3718</v>
      </c>
      <c r="H357" s="103" t="s">
        <v>74</v>
      </c>
      <c r="I357" s="103" t="s">
        <v>3047</v>
      </c>
      <c r="J357" s="104">
        <v>77440110</v>
      </c>
      <c r="K357" s="96">
        <f t="shared" si="135"/>
        <v>77440110</v>
      </c>
      <c r="L357" s="96">
        <f t="shared" si="126"/>
        <v>77440110</v>
      </c>
      <c r="M357" s="96">
        <f t="shared" si="130"/>
        <v>7040010</v>
      </c>
      <c r="N357" s="103" t="s">
        <v>3713</v>
      </c>
      <c r="O357" s="103" t="s">
        <v>3719</v>
      </c>
      <c r="P357" s="103" t="s">
        <v>499</v>
      </c>
      <c r="Q357" s="106">
        <v>0</v>
      </c>
      <c r="R357" s="98">
        <v>100</v>
      </c>
      <c r="S357" s="98" t="s">
        <v>629</v>
      </c>
      <c r="T357" s="107">
        <v>15</v>
      </c>
      <c r="U357" s="109">
        <f t="shared" si="137"/>
        <v>25813.37</v>
      </c>
      <c r="V357" s="109">
        <f t="shared" si="131"/>
        <v>2346.6699999999996</v>
      </c>
      <c r="W357" s="109">
        <f t="shared" si="132"/>
        <v>23466.7</v>
      </c>
      <c r="X357" s="110">
        <f t="shared" si="138"/>
        <v>387200.55</v>
      </c>
      <c r="Y357" s="110">
        <f t="shared" si="133"/>
        <v>352000.5</v>
      </c>
      <c r="Z357" s="110" t="s">
        <v>3689</v>
      </c>
      <c r="AA357" s="104">
        <f t="shared" si="136"/>
        <v>3000</v>
      </c>
      <c r="AB357" s="104">
        <v>3000</v>
      </c>
      <c r="AC357" s="104"/>
      <c r="AD357" s="104"/>
      <c r="AE357" s="104">
        <f t="shared" si="139"/>
        <v>200</v>
      </c>
      <c r="AF357" s="104">
        <f t="shared" si="140"/>
        <v>200</v>
      </c>
      <c r="AG357" s="103" t="s">
        <v>3720</v>
      </c>
      <c r="AH357" s="100">
        <v>44910</v>
      </c>
      <c r="AI357" s="100"/>
      <c r="AJ357" s="100"/>
      <c r="AK357" s="103" t="s">
        <v>67</v>
      </c>
    </row>
    <row r="358" spans="1:37" ht="132" customHeight="1" x14ac:dyDescent="0.25">
      <c r="A358" s="99" t="s">
        <v>3659</v>
      </c>
      <c r="B358" s="100">
        <v>44810</v>
      </c>
      <c r="C358" s="98">
        <v>545</v>
      </c>
      <c r="D358" s="99" t="s">
        <v>3721</v>
      </c>
      <c r="E358" s="103" t="s">
        <v>3722</v>
      </c>
      <c r="F358" s="100">
        <v>44834</v>
      </c>
      <c r="G358" s="98" t="s">
        <v>3723</v>
      </c>
      <c r="H358" s="103" t="s">
        <v>364</v>
      </c>
      <c r="I358" s="103" t="s">
        <v>716</v>
      </c>
      <c r="J358" s="104">
        <v>53626980</v>
      </c>
      <c r="K358" s="96">
        <f t="shared" si="135"/>
        <v>53626980</v>
      </c>
      <c r="L358" s="96">
        <f t="shared" si="126"/>
        <v>53626980</v>
      </c>
      <c r="M358" s="96">
        <f t="shared" si="130"/>
        <v>4875180</v>
      </c>
      <c r="N358" s="103" t="s">
        <v>1019</v>
      </c>
      <c r="O358" s="103" t="s">
        <v>3523</v>
      </c>
      <c r="P358" s="103" t="s">
        <v>36</v>
      </c>
      <c r="Q358" s="106">
        <v>0</v>
      </c>
      <c r="R358" s="98">
        <v>100</v>
      </c>
      <c r="S358" s="98" t="s">
        <v>43</v>
      </c>
      <c r="T358" s="107">
        <v>30</v>
      </c>
      <c r="U358" s="109">
        <f t="shared" si="137"/>
        <v>849.2</v>
      </c>
      <c r="V358" s="109">
        <f t="shared" si="131"/>
        <v>77.2</v>
      </c>
      <c r="W358" s="109">
        <f t="shared" si="132"/>
        <v>772</v>
      </c>
      <c r="X358" s="110">
        <f t="shared" si="138"/>
        <v>25476</v>
      </c>
      <c r="Y358" s="110">
        <f t="shared" si="133"/>
        <v>23160</v>
      </c>
      <c r="Z358" s="110">
        <v>26470.47</v>
      </c>
      <c r="AA358" s="104">
        <f t="shared" si="136"/>
        <v>63150</v>
      </c>
      <c r="AB358" s="104">
        <v>63150</v>
      </c>
      <c r="AC358" s="104"/>
      <c r="AD358" s="104"/>
      <c r="AE358" s="104">
        <f t="shared" si="139"/>
        <v>2105</v>
      </c>
      <c r="AF358" s="104">
        <f t="shared" si="140"/>
        <v>2105</v>
      </c>
      <c r="AG358" s="103" t="s">
        <v>1434</v>
      </c>
      <c r="AH358" s="100">
        <v>44910</v>
      </c>
      <c r="AI358" s="100"/>
      <c r="AJ358" s="100"/>
      <c r="AK358" s="103" t="s">
        <v>67</v>
      </c>
    </row>
    <row r="359" spans="1:37" ht="71.25" customHeight="1" x14ac:dyDescent="0.25">
      <c r="A359" s="99" t="s">
        <v>3660</v>
      </c>
      <c r="B359" s="100">
        <v>44810</v>
      </c>
      <c r="C359" s="98">
        <v>545</v>
      </c>
      <c r="D359" s="99" t="s">
        <v>3724</v>
      </c>
      <c r="E359" s="103" t="s">
        <v>3725</v>
      </c>
      <c r="F359" s="100">
        <v>44834</v>
      </c>
      <c r="G359" s="98" t="s">
        <v>3726</v>
      </c>
      <c r="H359" s="103" t="s">
        <v>364</v>
      </c>
      <c r="I359" s="103" t="s">
        <v>3668</v>
      </c>
      <c r="J359" s="104">
        <v>4003527</v>
      </c>
      <c r="K359" s="96">
        <f t="shared" si="135"/>
        <v>4003527</v>
      </c>
      <c r="L359" s="96">
        <f t="shared" si="126"/>
        <v>4003527</v>
      </c>
      <c r="M359" s="96">
        <f t="shared" si="130"/>
        <v>363957</v>
      </c>
      <c r="N359" s="103" t="s">
        <v>1019</v>
      </c>
      <c r="O359" s="103" t="s">
        <v>3727</v>
      </c>
      <c r="P359" s="103" t="s">
        <v>36</v>
      </c>
      <c r="Q359" s="106">
        <v>0</v>
      </c>
      <c r="R359" s="98">
        <v>100</v>
      </c>
      <c r="S359" s="98" t="s">
        <v>43</v>
      </c>
      <c r="T359" s="107">
        <v>30</v>
      </c>
      <c r="U359" s="109">
        <f t="shared" si="137"/>
        <v>2426.38</v>
      </c>
      <c r="V359" s="109">
        <f t="shared" si="131"/>
        <v>220.58</v>
      </c>
      <c r="W359" s="109">
        <f t="shared" si="132"/>
        <v>2205.8000000000002</v>
      </c>
      <c r="X359" s="110">
        <f t="shared" si="138"/>
        <v>72791.400000000009</v>
      </c>
      <c r="Y359" s="110">
        <f t="shared" si="133"/>
        <v>66174</v>
      </c>
      <c r="Z359" s="110">
        <v>66176.179999999993</v>
      </c>
      <c r="AA359" s="104">
        <f t="shared" si="136"/>
        <v>1650</v>
      </c>
      <c r="AB359" s="104">
        <v>1650</v>
      </c>
      <c r="AC359" s="104"/>
      <c r="AD359" s="104"/>
      <c r="AE359" s="104">
        <f t="shared" si="139"/>
        <v>55</v>
      </c>
      <c r="AF359" s="104">
        <f t="shared" si="140"/>
        <v>55</v>
      </c>
      <c r="AG359" s="103" t="s">
        <v>3728</v>
      </c>
      <c r="AH359" s="100">
        <v>44910</v>
      </c>
      <c r="AI359" s="100"/>
      <c r="AJ359" s="100"/>
      <c r="AK359" s="103" t="s">
        <v>67</v>
      </c>
    </row>
    <row r="360" spans="1:37" ht="105.75" customHeight="1" x14ac:dyDescent="0.25">
      <c r="A360" s="99" t="s">
        <v>3661</v>
      </c>
      <c r="B360" s="100">
        <v>44811</v>
      </c>
      <c r="C360" s="98">
        <v>545</v>
      </c>
      <c r="D360" s="99" t="s">
        <v>3729</v>
      </c>
      <c r="E360" s="103" t="s">
        <v>3730</v>
      </c>
      <c r="F360" s="100">
        <v>44834</v>
      </c>
      <c r="G360" s="98" t="s">
        <v>3731</v>
      </c>
      <c r="H360" s="103" t="s">
        <v>74</v>
      </c>
      <c r="I360" s="103" t="s">
        <v>979</v>
      </c>
      <c r="J360" s="104">
        <v>136513132.80000001</v>
      </c>
      <c r="K360" s="96">
        <f t="shared" si="135"/>
        <v>136513132.80000001</v>
      </c>
      <c r="L360" s="96">
        <f t="shared" si="126"/>
        <v>136513132.80000001</v>
      </c>
      <c r="M360" s="96">
        <f t="shared" si="130"/>
        <v>12410284.800000001</v>
      </c>
      <c r="N360" s="103" t="s">
        <v>3568</v>
      </c>
      <c r="O360" s="103" t="s">
        <v>3732</v>
      </c>
      <c r="P360" s="103" t="s">
        <v>37</v>
      </c>
      <c r="Q360" s="106">
        <v>0</v>
      </c>
      <c r="R360" s="98">
        <v>100</v>
      </c>
      <c r="S360" s="98" t="s">
        <v>26</v>
      </c>
      <c r="T360" s="107">
        <v>12</v>
      </c>
      <c r="U360" s="109">
        <f t="shared" si="137"/>
        <v>247306.40000000002</v>
      </c>
      <c r="V360" s="109">
        <f t="shared" si="131"/>
        <v>22482.400000000001</v>
      </c>
      <c r="W360" s="109">
        <f t="shared" si="132"/>
        <v>224824.00000000003</v>
      </c>
      <c r="X360" s="110">
        <f t="shared" si="138"/>
        <v>2967676.8000000003</v>
      </c>
      <c r="Y360" s="110">
        <f t="shared" si="133"/>
        <v>2697888.0000000005</v>
      </c>
      <c r="Z360" s="110" t="s">
        <v>3689</v>
      </c>
      <c r="AA360" s="104">
        <f t="shared" si="136"/>
        <v>552</v>
      </c>
      <c r="AB360" s="104">
        <v>552</v>
      </c>
      <c r="AC360" s="104"/>
      <c r="AD360" s="104"/>
      <c r="AE360" s="104">
        <f t="shared" si="139"/>
        <v>46</v>
      </c>
      <c r="AF360" s="104">
        <f t="shared" si="140"/>
        <v>46</v>
      </c>
      <c r="AG360" s="103" t="s">
        <v>3733</v>
      </c>
      <c r="AH360" s="100">
        <v>44910</v>
      </c>
      <c r="AI360" s="100"/>
      <c r="AJ360" s="100"/>
      <c r="AK360" s="103" t="s">
        <v>67</v>
      </c>
    </row>
    <row r="361" spans="1:37" ht="70.5" customHeight="1" x14ac:dyDescent="0.25">
      <c r="A361" s="99" t="s">
        <v>3662</v>
      </c>
      <c r="B361" s="100">
        <v>44811</v>
      </c>
      <c r="C361" s="98">
        <v>545</v>
      </c>
      <c r="D361" s="99" t="s">
        <v>3734</v>
      </c>
      <c r="E361" s="103" t="s">
        <v>3735</v>
      </c>
      <c r="F361" s="100">
        <v>44834</v>
      </c>
      <c r="G361" s="98" t="s">
        <v>3736</v>
      </c>
      <c r="H361" s="103" t="s">
        <v>74</v>
      </c>
      <c r="I361" s="103" t="s">
        <v>3669</v>
      </c>
      <c r="J361" s="104">
        <v>42142950</v>
      </c>
      <c r="K361" s="96">
        <f t="shared" si="135"/>
        <v>42142950</v>
      </c>
      <c r="L361" s="96">
        <f t="shared" si="126"/>
        <v>42142950</v>
      </c>
      <c r="M361" s="96">
        <f t="shared" si="130"/>
        <v>3831177.2727272729</v>
      </c>
      <c r="N361" s="103" t="s">
        <v>1004</v>
      </c>
      <c r="O361" s="103" t="s">
        <v>3203</v>
      </c>
      <c r="P361" s="103" t="s">
        <v>36</v>
      </c>
      <c r="Q361" s="106">
        <v>0</v>
      </c>
      <c r="R361" s="98">
        <v>100</v>
      </c>
      <c r="S361" s="98" t="s">
        <v>26</v>
      </c>
      <c r="T361" s="107">
        <v>1</v>
      </c>
      <c r="U361" s="109">
        <f t="shared" si="137"/>
        <v>554512.5</v>
      </c>
      <c r="V361" s="109">
        <f t="shared" si="131"/>
        <v>50410.227272727272</v>
      </c>
      <c r="W361" s="109">
        <f t="shared" si="132"/>
        <v>504102.27272727271</v>
      </c>
      <c r="X361" s="110">
        <f t="shared" si="138"/>
        <v>554512.5</v>
      </c>
      <c r="Y361" s="110">
        <f t="shared" si="133"/>
        <v>504102.27272727271</v>
      </c>
      <c r="Z361" s="110">
        <v>530922.67000000004</v>
      </c>
      <c r="AA361" s="104">
        <f t="shared" si="136"/>
        <v>76</v>
      </c>
      <c r="AB361" s="104">
        <v>76</v>
      </c>
      <c r="AC361" s="104"/>
      <c r="AD361" s="104"/>
      <c r="AE361" s="104">
        <f t="shared" si="139"/>
        <v>76</v>
      </c>
      <c r="AF361" s="104">
        <f t="shared" si="140"/>
        <v>76</v>
      </c>
      <c r="AG361" s="103" t="s">
        <v>3737</v>
      </c>
      <c r="AH361" s="100">
        <v>44910</v>
      </c>
      <c r="AI361" s="100"/>
      <c r="AJ361" s="100"/>
      <c r="AK361" s="103" t="s">
        <v>67</v>
      </c>
    </row>
    <row r="362" spans="1:37" ht="98.25" customHeight="1" x14ac:dyDescent="0.25">
      <c r="A362" s="99" t="s">
        <v>3663</v>
      </c>
      <c r="B362" s="100">
        <v>44812</v>
      </c>
      <c r="C362" s="98">
        <v>545</v>
      </c>
      <c r="D362" s="99" t="s">
        <v>3738</v>
      </c>
      <c r="E362" s="103" t="s">
        <v>3739</v>
      </c>
      <c r="F362" s="100">
        <v>44834</v>
      </c>
      <c r="G362" s="98" t="s">
        <v>3740</v>
      </c>
      <c r="H362" s="103" t="s">
        <v>537</v>
      </c>
      <c r="I362" s="103" t="s">
        <v>3670</v>
      </c>
      <c r="J362" s="104">
        <v>13274858.52</v>
      </c>
      <c r="K362" s="96">
        <f t="shared" si="135"/>
        <v>13274858.52</v>
      </c>
      <c r="L362" s="96">
        <f t="shared" si="126"/>
        <v>13274858.52</v>
      </c>
      <c r="M362" s="96">
        <f t="shared" si="130"/>
        <v>1206805.3199999998</v>
      </c>
      <c r="N362" s="103" t="s">
        <v>3741</v>
      </c>
      <c r="O362" s="103" t="s">
        <v>3742</v>
      </c>
      <c r="P362" s="103" t="s">
        <v>2990</v>
      </c>
      <c r="Q362" s="106">
        <v>0</v>
      </c>
      <c r="R362" s="98">
        <v>100</v>
      </c>
      <c r="S362" s="98" t="s">
        <v>51</v>
      </c>
      <c r="T362" s="107">
        <v>18541.599999999999</v>
      </c>
      <c r="U362" s="109">
        <f t="shared" si="137"/>
        <v>47.73</v>
      </c>
      <c r="V362" s="109">
        <f t="shared" si="131"/>
        <v>4.3390909090909089</v>
      </c>
      <c r="W362" s="109">
        <f t="shared" si="132"/>
        <v>43.390909090909091</v>
      </c>
      <c r="X362" s="110">
        <f t="shared" si="138"/>
        <v>884990.56799999985</v>
      </c>
      <c r="Y362" s="110">
        <f t="shared" si="133"/>
        <v>804536.87999999989</v>
      </c>
      <c r="Z362" s="110" t="s">
        <v>3689</v>
      </c>
      <c r="AA362" s="104">
        <f t="shared" si="136"/>
        <v>278124</v>
      </c>
      <c r="AB362" s="104">
        <v>278124</v>
      </c>
      <c r="AC362" s="104"/>
      <c r="AD362" s="104"/>
      <c r="AE362" s="104">
        <f t="shared" si="139"/>
        <v>15.000000000000002</v>
      </c>
      <c r="AF362" s="104">
        <f t="shared" si="140"/>
        <v>15</v>
      </c>
      <c r="AG362" s="103" t="s">
        <v>3743</v>
      </c>
      <c r="AH362" s="100">
        <v>44866</v>
      </c>
      <c r="AI362" s="100"/>
      <c r="AJ362" s="100"/>
      <c r="AK362" s="103" t="s">
        <v>67</v>
      </c>
    </row>
    <row r="363" spans="1:37" ht="90" customHeight="1" x14ac:dyDescent="0.25">
      <c r="A363" s="99" t="s">
        <v>3664</v>
      </c>
      <c r="B363" s="100">
        <v>44816</v>
      </c>
      <c r="C363" s="98">
        <v>545</v>
      </c>
      <c r="D363" s="99"/>
      <c r="E363" s="103"/>
      <c r="F363" s="98"/>
      <c r="G363" s="98" t="s">
        <v>3003</v>
      </c>
      <c r="H363" s="103"/>
      <c r="I363" s="103" t="s">
        <v>2997</v>
      </c>
      <c r="J363" s="104">
        <v>0</v>
      </c>
      <c r="K363" s="96">
        <f t="shared" si="135"/>
        <v>0</v>
      </c>
      <c r="L363" s="96">
        <f t="shared" si="126"/>
        <v>0</v>
      </c>
      <c r="M363" s="96">
        <f t="shared" si="130"/>
        <v>0</v>
      </c>
      <c r="N363" s="103"/>
      <c r="O363" s="103"/>
      <c r="P363" s="103"/>
      <c r="Q363" s="106"/>
      <c r="R363" s="98"/>
      <c r="S363" s="98"/>
      <c r="T363" s="107"/>
      <c r="U363" s="109">
        <f t="shared" si="137"/>
        <v>0</v>
      </c>
      <c r="V363" s="109">
        <f t="shared" si="131"/>
        <v>0</v>
      </c>
      <c r="W363" s="109">
        <f t="shared" si="132"/>
        <v>0</v>
      </c>
      <c r="X363" s="110">
        <f t="shared" si="138"/>
        <v>0</v>
      </c>
      <c r="Y363" s="110">
        <f t="shared" si="133"/>
        <v>0</v>
      </c>
      <c r="Z363" s="110"/>
      <c r="AA363" s="104">
        <f t="shared" si="136"/>
        <v>420</v>
      </c>
      <c r="AB363" s="104">
        <v>420</v>
      </c>
      <c r="AC363" s="104"/>
      <c r="AD363" s="104"/>
      <c r="AE363" s="104" t="e">
        <f t="shared" si="139"/>
        <v>#DIV/0!</v>
      </c>
      <c r="AF363" s="104" t="e">
        <f t="shared" si="140"/>
        <v>#DIV/0!</v>
      </c>
      <c r="AG363" s="103"/>
      <c r="AH363" s="100">
        <v>44910</v>
      </c>
      <c r="AI363" s="100"/>
      <c r="AJ363" s="100"/>
      <c r="AK363" s="103"/>
    </row>
    <row r="364" spans="1:37" ht="87.75" customHeight="1" x14ac:dyDescent="0.25">
      <c r="A364" s="99" t="s">
        <v>3744</v>
      </c>
      <c r="B364" s="100">
        <v>44819</v>
      </c>
      <c r="C364" s="98">
        <v>545</v>
      </c>
      <c r="D364" s="99"/>
      <c r="E364" s="103" t="s">
        <v>3745</v>
      </c>
      <c r="F364" s="100">
        <v>44838</v>
      </c>
      <c r="G364" s="98" t="s">
        <v>3746</v>
      </c>
      <c r="H364" s="103" t="s">
        <v>537</v>
      </c>
      <c r="I364" s="103" t="s">
        <v>3747</v>
      </c>
      <c r="J364" s="104">
        <v>13274014.32</v>
      </c>
      <c r="K364" s="96">
        <f t="shared" si="135"/>
        <v>13274014.32</v>
      </c>
      <c r="L364" s="96">
        <f t="shared" si="126"/>
        <v>13274014.32</v>
      </c>
      <c r="M364" s="96">
        <f t="shared" si="130"/>
        <v>1206728.5745454545</v>
      </c>
      <c r="N364" s="103" t="s">
        <v>3741</v>
      </c>
      <c r="O364" s="103" t="s">
        <v>3748</v>
      </c>
      <c r="P364" s="103" t="s">
        <v>2990</v>
      </c>
      <c r="Q364" s="106">
        <v>0</v>
      </c>
      <c r="R364" s="98">
        <v>100</v>
      </c>
      <c r="S364" s="98" t="s">
        <v>51</v>
      </c>
      <c r="T364" s="107">
        <v>27854.400000000001</v>
      </c>
      <c r="U364" s="109">
        <f t="shared" si="137"/>
        <v>31.77</v>
      </c>
      <c r="V364" s="109">
        <f t="shared" si="131"/>
        <v>2.8881818181818182</v>
      </c>
      <c r="W364" s="109">
        <f t="shared" si="132"/>
        <v>28.881818181818183</v>
      </c>
      <c r="X364" s="110">
        <f t="shared" si="138"/>
        <v>884934.28800000006</v>
      </c>
      <c r="Y364" s="110">
        <f t="shared" si="133"/>
        <v>804485.71636363643</v>
      </c>
      <c r="Z364" s="110" t="s">
        <v>3689</v>
      </c>
      <c r="AA364" s="104">
        <f t="shared" si="136"/>
        <v>417816</v>
      </c>
      <c r="AB364" s="104">
        <v>306398.40000000002</v>
      </c>
      <c r="AC364" s="104">
        <v>111417.60000000001</v>
      </c>
      <c r="AD364" s="104"/>
      <c r="AE364" s="104">
        <f t="shared" si="139"/>
        <v>15</v>
      </c>
      <c r="AF364" s="104">
        <f t="shared" si="140"/>
        <v>15</v>
      </c>
      <c r="AG364" s="103" t="s">
        <v>3749</v>
      </c>
      <c r="AH364" s="100">
        <v>44866</v>
      </c>
      <c r="AI364" s="100">
        <v>44910</v>
      </c>
      <c r="AJ364" s="100"/>
      <c r="AK364" s="103" t="s">
        <v>67</v>
      </c>
    </row>
    <row r="365" spans="1:37" ht="105" customHeight="1" x14ac:dyDescent="0.25">
      <c r="A365" s="99" t="s">
        <v>3750</v>
      </c>
      <c r="B365" s="100">
        <v>44824</v>
      </c>
      <c r="C365" s="98">
        <v>545</v>
      </c>
      <c r="D365" s="99"/>
      <c r="E365" s="102" t="s">
        <v>3751</v>
      </c>
      <c r="F365" s="100">
        <v>44844</v>
      </c>
      <c r="G365" s="98" t="s">
        <v>3752</v>
      </c>
      <c r="H365" s="103" t="s">
        <v>364</v>
      </c>
      <c r="I365" s="103" t="s">
        <v>3753</v>
      </c>
      <c r="J365" s="104">
        <v>99258659.5</v>
      </c>
      <c r="K365" s="96">
        <f t="shared" si="135"/>
        <v>99258659.5</v>
      </c>
      <c r="L365" s="96">
        <f t="shared" si="126"/>
        <v>99258659.5</v>
      </c>
      <c r="M365" s="96">
        <f t="shared" si="130"/>
        <v>9023514.5</v>
      </c>
      <c r="N365" s="103" t="s">
        <v>1126</v>
      </c>
      <c r="O365" s="103" t="s">
        <v>3550</v>
      </c>
      <c r="P365" s="103" t="s">
        <v>36</v>
      </c>
      <c r="Q365" s="106">
        <v>0</v>
      </c>
      <c r="R365" s="98">
        <v>100</v>
      </c>
      <c r="S365" s="98" t="s">
        <v>629</v>
      </c>
      <c r="T365" s="107">
        <v>2</v>
      </c>
      <c r="U365" s="109">
        <f t="shared" si="137"/>
        <v>333082.75</v>
      </c>
      <c r="V365" s="109">
        <f t="shared" si="131"/>
        <v>30280.25</v>
      </c>
      <c r="W365" s="109">
        <f t="shared" si="132"/>
        <v>302802.5</v>
      </c>
      <c r="X365" s="110">
        <f t="shared" si="138"/>
        <v>666165.5</v>
      </c>
      <c r="Y365" s="110">
        <f t="shared" si="133"/>
        <v>605605</v>
      </c>
      <c r="Z365" s="110">
        <v>605605.18999999994</v>
      </c>
      <c r="AA365" s="104">
        <f t="shared" si="136"/>
        <v>298</v>
      </c>
      <c r="AB365" s="104">
        <v>298</v>
      </c>
      <c r="AC365" s="104"/>
      <c r="AD365" s="104"/>
      <c r="AE365" s="104">
        <f t="shared" si="139"/>
        <v>149</v>
      </c>
      <c r="AF365" s="104">
        <f t="shared" si="140"/>
        <v>149</v>
      </c>
      <c r="AG365" s="103" t="s">
        <v>3754</v>
      </c>
      <c r="AH365" s="100">
        <v>44910</v>
      </c>
      <c r="AI365" s="100"/>
      <c r="AJ365" s="100"/>
      <c r="AK365" s="103" t="s">
        <v>67</v>
      </c>
    </row>
    <row r="366" spans="1:37" ht="83.25" customHeight="1" x14ac:dyDescent="0.25">
      <c r="A366" s="99" t="s">
        <v>3755</v>
      </c>
      <c r="B366" s="100">
        <v>44830</v>
      </c>
      <c r="C366" s="98">
        <v>545</v>
      </c>
      <c r="D366" s="99"/>
      <c r="E366" s="103"/>
      <c r="F366" s="98"/>
      <c r="G366" s="98" t="s">
        <v>3003</v>
      </c>
      <c r="H366" s="103"/>
      <c r="I366" s="103" t="s">
        <v>716</v>
      </c>
      <c r="J366" s="104"/>
      <c r="K366" s="96">
        <f t="shared" si="135"/>
        <v>0</v>
      </c>
      <c r="L366" s="96">
        <f t="shared" si="126"/>
        <v>0</v>
      </c>
      <c r="M366" s="96">
        <f t="shared" si="130"/>
        <v>0</v>
      </c>
      <c r="N366" s="103"/>
      <c r="O366" s="103"/>
      <c r="P366" s="103"/>
      <c r="Q366" s="106"/>
      <c r="R366" s="98"/>
      <c r="S366" s="98"/>
      <c r="T366" s="107"/>
      <c r="U366" s="109">
        <f t="shared" si="137"/>
        <v>0</v>
      </c>
      <c r="V366" s="109">
        <f t="shared" si="131"/>
        <v>0</v>
      </c>
      <c r="W366" s="109">
        <f t="shared" si="132"/>
        <v>0</v>
      </c>
      <c r="X366" s="110">
        <f t="shared" si="138"/>
        <v>0</v>
      </c>
      <c r="Y366" s="110">
        <f t="shared" si="133"/>
        <v>0</v>
      </c>
      <c r="Z366" s="110"/>
      <c r="AA366" s="104">
        <f t="shared" si="136"/>
        <v>390</v>
      </c>
      <c r="AB366" s="104">
        <v>390</v>
      </c>
      <c r="AC366" s="104"/>
      <c r="AD366" s="104"/>
      <c r="AE366" s="104" t="e">
        <f t="shared" si="139"/>
        <v>#DIV/0!</v>
      </c>
      <c r="AF366" s="104" t="e">
        <f t="shared" si="140"/>
        <v>#DIV/0!</v>
      </c>
      <c r="AG366" s="103"/>
      <c r="AH366" s="100">
        <v>44910</v>
      </c>
      <c r="AI366" s="100"/>
      <c r="AJ366" s="100"/>
      <c r="AK366" s="103"/>
    </row>
    <row r="367" spans="1:37" ht="70.5" customHeight="1" x14ac:dyDescent="0.25">
      <c r="A367" s="99" t="s">
        <v>3756</v>
      </c>
      <c r="B367" s="100">
        <v>44831</v>
      </c>
      <c r="C367" s="98">
        <v>545</v>
      </c>
      <c r="D367" s="99"/>
      <c r="E367" s="103"/>
      <c r="F367" s="100"/>
      <c r="G367" s="98" t="s">
        <v>3003</v>
      </c>
      <c r="H367" s="103"/>
      <c r="I367" s="103" t="s">
        <v>636</v>
      </c>
      <c r="J367" s="104"/>
      <c r="K367" s="96">
        <f t="shared" si="135"/>
        <v>0</v>
      </c>
      <c r="L367" s="96">
        <f t="shared" si="126"/>
        <v>0</v>
      </c>
      <c r="M367" s="96">
        <f t="shared" si="130"/>
        <v>0</v>
      </c>
      <c r="N367" s="103"/>
      <c r="O367" s="103"/>
      <c r="P367" s="103"/>
      <c r="Q367" s="106"/>
      <c r="R367" s="98"/>
      <c r="S367" s="98"/>
      <c r="T367" s="107"/>
      <c r="U367" s="109">
        <f t="shared" si="137"/>
        <v>0</v>
      </c>
      <c r="V367" s="109">
        <f t="shared" si="131"/>
        <v>0</v>
      </c>
      <c r="W367" s="109">
        <f t="shared" si="132"/>
        <v>0</v>
      </c>
      <c r="X367" s="110">
        <f t="shared" si="138"/>
        <v>0</v>
      </c>
      <c r="Y367" s="110">
        <f t="shared" si="133"/>
        <v>0</v>
      </c>
      <c r="Z367" s="110"/>
      <c r="AA367" s="104">
        <f t="shared" si="136"/>
        <v>275</v>
      </c>
      <c r="AB367" s="104">
        <v>275</v>
      </c>
      <c r="AC367" s="104"/>
      <c r="AD367" s="104"/>
      <c r="AE367" s="104" t="e">
        <f t="shared" si="139"/>
        <v>#DIV/0!</v>
      </c>
      <c r="AF367" s="104" t="e">
        <f t="shared" si="140"/>
        <v>#DIV/0!</v>
      </c>
      <c r="AG367" s="103"/>
      <c r="AH367" s="100">
        <v>44875</v>
      </c>
      <c r="AI367" s="100"/>
      <c r="AJ367" s="100"/>
      <c r="AK367" s="103"/>
    </row>
    <row r="368" spans="1:37" ht="54" customHeight="1" x14ac:dyDescent="0.25">
      <c r="A368" s="99" t="s">
        <v>3757</v>
      </c>
      <c r="B368" s="100">
        <v>44831</v>
      </c>
      <c r="C368" s="98">
        <v>545</v>
      </c>
      <c r="D368" s="99"/>
      <c r="E368" s="103"/>
      <c r="F368" s="100"/>
      <c r="G368" s="98" t="s">
        <v>3003</v>
      </c>
      <c r="H368" s="103"/>
      <c r="I368" s="103" t="s">
        <v>636</v>
      </c>
      <c r="J368" s="104"/>
      <c r="K368" s="96">
        <f t="shared" si="135"/>
        <v>0</v>
      </c>
      <c r="L368" s="96">
        <f t="shared" si="126"/>
        <v>0</v>
      </c>
      <c r="M368" s="96">
        <f t="shared" si="130"/>
        <v>0</v>
      </c>
      <c r="N368" s="103"/>
      <c r="O368" s="103"/>
      <c r="P368" s="103"/>
      <c r="Q368" s="106"/>
      <c r="R368" s="98"/>
      <c r="S368" s="98"/>
      <c r="T368" s="107"/>
      <c r="U368" s="109">
        <f t="shared" si="137"/>
        <v>0</v>
      </c>
      <c r="V368" s="109">
        <f t="shared" si="131"/>
        <v>0</v>
      </c>
      <c r="W368" s="109">
        <f t="shared" si="132"/>
        <v>0</v>
      </c>
      <c r="X368" s="110">
        <f t="shared" si="138"/>
        <v>0</v>
      </c>
      <c r="Y368" s="110">
        <f t="shared" si="133"/>
        <v>0</v>
      </c>
      <c r="Z368" s="110"/>
      <c r="AA368" s="104">
        <f t="shared" si="136"/>
        <v>260</v>
      </c>
      <c r="AB368" s="104">
        <v>260</v>
      </c>
      <c r="AC368" s="104"/>
      <c r="AD368" s="104"/>
      <c r="AE368" s="104" t="e">
        <f t="shared" si="139"/>
        <v>#DIV/0!</v>
      </c>
      <c r="AF368" s="104" t="e">
        <f t="shared" si="140"/>
        <v>#DIV/0!</v>
      </c>
      <c r="AG368" s="103"/>
      <c r="AH368" s="100">
        <v>44875</v>
      </c>
      <c r="AI368" s="100"/>
      <c r="AJ368" s="100"/>
      <c r="AK368" s="103"/>
    </row>
    <row r="369" spans="1:37" ht="61.5" customHeight="1" x14ac:dyDescent="0.25">
      <c r="A369" s="99" t="s">
        <v>3758</v>
      </c>
      <c r="B369" s="100">
        <v>44831</v>
      </c>
      <c r="C369" s="98">
        <v>545</v>
      </c>
      <c r="D369" s="99"/>
      <c r="E369" s="103"/>
      <c r="F369" s="100">
        <v>44851</v>
      </c>
      <c r="G369" s="98" t="s">
        <v>3759</v>
      </c>
      <c r="H369" s="103" t="s">
        <v>364</v>
      </c>
      <c r="I369" s="103" t="s">
        <v>3760</v>
      </c>
      <c r="J369" s="104">
        <v>1400137.2</v>
      </c>
      <c r="K369" s="96">
        <f t="shared" si="135"/>
        <v>1400137.2</v>
      </c>
      <c r="L369" s="96">
        <f t="shared" si="126"/>
        <v>1400137.2</v>
      </c>
      <c r="M369" s="96">
        <f t="shared" si="130"/>
        <v>127285.2</v>
      </c>
      <c r="N369" s="103" t="s">
        <v>3761</v>
      </c>
      <c r="O369" s="103" t="s">
        <v>3414</v>
      </c>
      <c r="P369" s="103" t="s">
        <v>33</v>
      </c>
      <c r="Q369" s="106">
        <v>0</v>
      </c>
      <c r="R369" s="98">
        <v>100</v>
      </c>
      <c r="S369" s="98" t="s">
        <v>43</v>
      </c>
      <c r="T369" s="107">
        <v>60</v>
      </c>
      <c r="U369" s="109">
        <f t="shared" si="137"/>
        <v>3333.66</v>
      </c>
      <c r="V369" s="109">
        <f t="shared" si="131"/>
        <v>303.06</v>
      </c>
      <c r="W369" s="109">
        <f t="shared" si="132"/>
        <v>3030.6</v>
      </c>
      <c r="X369" s="110">
        <f t="shared" si="138"/>
        <v>200019.59999999998</v>
      </c>
      <c r="Y369" s="110">
        <f t="shared" si="133"/>
        <v>181836</v>
      </c>
      <c r="Z369" s="110">
        <v>181836.61</v>
      </c>
      <c r="AA369" s="104">
        <f t="shared" si="136"/>
        <v>420</v>
      </c>
      <c r="AB369" s="104">
        <v>420</v>
      </c>
      <c r="AC369" s="104"/>
      <c r="AD369" s="104"/>
      <c r="AE369" s="104">
        <f t="shared" si="139"/>
        <v>7</v>
      </c>
      <c r="AF369" s="104">
        <f t="shared" si="140"/>
        <v>7</v>
      </c>
      <c r="AG369" s="103" t="s">
        <v>3762</v>
      </c>
      <c r="AH369" s="100">
        <v>44910</v>
      </c>
      <c r="AI369" s="100"/>
      <c r="AJ369" s="100"/>
      <c r="AK369" s="103" t="s">
        <v>67</v>
      </c>
    </row>
    <row r="370" spans="1:37" ht="69" customHeight="1" x14ac:dyDescent="0.25">
      <c r="A370" s="99" t="s">
        <v>3763</v>
      </c>
      <c r="B370" s="100">
        <v>44831</v>
      </c>
      <c r="C370" s="98">
        <v>545</v>
      </c>
      <c r="D370" s="99"/>
      <c r="E370" s="103"/>
      <c r="F370" s="100"/>
      <c r="G370" s="98" t="s">
        <v>3003</v>
      </c>
      <c r="H370" s="103"/>
      <c r="I370" s="103" t="s">
        <v>636</v>
      </c>
      <c r="J370" s="104"/>
      <c r="K370" s="96">
        <f t="shared" si="135"/>
        <v>0</v>
      </c>
      <c r="L370" s="96">
        <f t="shared" si="126"/>
        <v>0</v>
      </c>
      <c r="M370" s="96">
        <f t="shared" si="130"/>
        <v>0</v>
      </c>
      <c r="N370" s="103"/>
      <c r="O370" s="103"/>
      <c r="P370" s="103"/>
      <c r="Q370" s="106"/>
      <c r="R370" s="98"/>
      <c r="S370" s="98"/>
      <c r="T370" s="107"/>
      <c r="U370" s="109">
        <f t="shared" si="137"/>
        <v>0</v>
      </c>
      <c r="V370" s="109">
        <f t="shared" si="131"/>
        <v>0</v>
      </c>
      <c r="W370" s="109">
        <f t="shared" si="132"/>
        <v>0</v>
      </c>
      <c r="X370" s="110">
        <f t="shared" si="138"/>
        <v>0</v>
      </c>
      <c r="Y370" s="110">
        <f t="shared" si="133"/>
        <v>0</v>
      </c>
      <c r="Z370" s="110"/>
      <c r="AA370" s="104">
        <f t="shared" si="136"/>
        <v>300</v>
      </c>
      <c r="AB370" s="104">
        <v>300</v>
      </c>
      <c r="AC370" s="104"/>
      <c r="AD370" s="104"/>
      <c r="AE370" s="104" t="e">
        <f t="shared" si="139"/>
        <v>#DIV/0!</v>
      </c>
      <c r="AF370" s="104" t="e">
        <f t="shared" si="140"/>
        <v>#DIV/0!</v>
      </c>
      <c r="AG370" s="103"/>
      <c r="AH370" s="100">
        <v>44875</v>
      </c>
      <c r="AI370" s="100"/>
      <c r="AJ370" s="100"/>
      <c r="AK370" s="103"/>
    </row>
    <row r="371" spans="1:37" ht="75" customHeight="1" x14ac:dyDescent="0.25">
      <c r="A371" s="134" t="s">
        <v>1177</v>
      </c>
      <c r="B371" s="100" t="s">
        <v>616</v>
      </c>
      <c r="C371" s="98" t="s">
        <v>1044</v>
      </c>
      <c r="D371" s="99" t="s">
        <v>3474</v>
      </c>
      <c r="E371" s="103" t="s">
        <v>3475</v>
      </c>
      <c r="F371" s="100">
        <v>44610</v>
      </c>
      <c r="G371" s="99" t="s">
        <v>1278</v>
      </c>
      <c r="H371" s="103" t="s">
        <v>764</v>
      </c>
      <c r="I371" s="103" t="s">
        <v>1178</v>
      </c>
      <c r="J371" s="104">
        <v>205632000</v>
      </c>
      <c r="K371" s="96">
        <f t="shared" si="135"/>
        <v>205632000</v>
      </c>
      <c r="L371" s="96">
        <f t="shared" si="126"/>
        <v>205632000</v>
      </c>
      <c r="M371" s="96">
        <f t="shared" si="130"/>
        <v>18693818.181818184</v>
      </c>
      <c r="N371" s="103" t="s">
        <v>1181</v>
      </c>
      <c r="O371" s="103" t="s">
        <v>1182</v>
      </c>
      <c r="P371" s="103" t="s">
        <v>1180</v>
      </c>
      <c r="Q371" s="98">
        <v>0</v>
      </c>
      <c r="R371" s="98">
        <v>100</v>
      </c>
      <c r="S371" s="98" t="s">
        <v>1179</v>
      </c>
      <c r="T371" s="107"/>
      <c r="U371" s="109">
        <f t="shared" si="137"/>
        <v>60480</v>
      </c>
      <c r="V371" s="109">
        <f t="shared" si="131"/>
        <v>5498.181818181818</v>
      </c>
      <c r="W371" s="109">
        <f t="shared" si="132"/>
        <v>54981.818181818184</v>
      </c>
      <c r="X371" s="110">
        <f t="shared" si="138"/>
        <v>0</v>
      </c>
      <c r="Y371" s="110">
        <f t="shared" si="133"/>
        <v>0</v>
      </c>
      <c r="Z371" s="110"/>
      <c r="AA371" s="104">
        <f t="shared" si="136"/>
        <v>3400</v>
      </c>
      <c r="AB371" s="104">
        <v>3400</v>
      </c>
      <c r="AC371" s="104"/>
      <c r="AD371" s="104"/>
      <c r="AE371" s="104" t="e">
        <f t="shared" si="139"/>
        <v>#DIV/0!</v>
      </c>
      <c r="AF371" s="104" t="e">
        <f t="shared" si="140"/>
        <v>#DIV/0!</v>
      </c>
      <c r="AG371" s="103"/>
      <c r="AH371" s="100">
        <v>44640</v>
      </c>
      <c r="AI371" s="100"/>
      <c r="AJ371" s="100"/>
      <c r="AK371" s="103" t="s">
        <v>1169</v>
      </c>
    </row>
    <row r="372" spans="1:37" ht="55.5" customHeight="1" x14ac:dyDescent="0.25">
      <c r="A372" s="134" t="s">
        <v>1177</v>
      </c>
      <c r="B372" s="100" t="s">
        <v>616</v>
      </c>
      <c r="C372" s="98" t="s">
        <v>1044</v>
      </c>
      <c r="D372" s="99" t="s">
        <v>3476</v>
      </c>
      <c r="E372" s="103" t="s">
        <v>3477</v>
      </c>
      <c r="F372" s="100">
        <v>44625</v>
      </c>
      <c r="G372" s="99" t="s">
        <v>1284</v>
      </c>
      <c r="H372" s="103" t="s">
        <v>120</v>
      </c>
      <c r="I372" s="103" t="s">
        <v>1285</v>
      </c>
      <c r="J372" s="104">
        <v>565276320</v>
      </c>
      <c r="K372" s="96">
        <f t="shared" si="135"/>
        <v>565276320</v>
      </c>
      <c r="L372" s="96">
        <f t="shared" si="126"/>
        <v>565276320</v>
      </c>
      <c r="M372" s="96">
        <f t="shared" si="130"/>
        <v>51388756.363636367</v>
      </c>
      <c r="N372" s="103" t="s">
        <v>1287</v>
      </c>
      <c r="O372" s="103" t="s">
        <v>113</v>
      </c>
      <c r="P372" s="103" t="s">
        <v>563</v>
      </c>
      <c r="Q372" s="98">
        <v>0</v>
      </c>
      <c r="R372" s="98">
        <v>100</v>
      </c>
      <c r="S372" s="98" t="s">
        <v>1179</v>
      </c>
      <c r="T372" s="107"/>
      <c r="U372" s="109">
        <f t="shared" si="137"/>
        <v>182347.2</v>
      </c>
      <c r="V372" s="109">
        <f t="shared" si="131"/>
        <v>16577.018181818181</v>
      </c>
      <c r="W372" s="109">
        <f t="shared" si="132"/>
        <v>165770.18181818182</v>
      </c>
      <c r="X372" s="110">
        <f t="shared" si="138"/>
        <v>0</v>
      </c>
      <c r="Y372" s="110">
        <f t="shared" si="133"/>
        <v>0</v>
      </c>
      <c r="Z372" s="110"/>
      <c r="AA372" s="104">
        <f t="shared" si="136"/>
        <v>3100</v>
      </c>
      <c r="AB372" s="104">
        <v>3100</v>
      </c>
      <c r="AC372" s="104"/>
      <c r="AD372" s="104"/>
      <c r="AE372" s="104" t="e">
        <f t="shared" si="139"/>
        <v>#DIV/0!</v>
      </c>
      <c r="AF372" s="104" t="e">
        <f t="shared" si="140"/>
        <v>#DIV/0!</v>
      </c>
      <c r="AG372" s="103" t="s">
        <v>1286</v>
      </c>
      <c r="AH372" s="100">
        <v>44671</v>
      </c>
      <c r="AI372" s="100"/>
      <c r="AJ372" s="100"/>
      <c r="AK372" s="103" t="s">
        <v>1169</v>
      </c>
    </row>
    <row r="373" spans="1:37" ht="94.5" x14ac:dyDescent="0.25">
      <c r="A373" s="134" t="s">
        <v>1177</v>
      </c>
      <c r="B373" s="100" t="s">
        <v>616</v>
      </c>
      <c r="C373" s="98" t="s">
        <v>1044</v>
      </c>
      <c r="D373" s="99" t="s">
        <v>3478</v>
      </c>
      <c r="E373" s="103" t="s">
        <v>3479</v>
      </c>
      <c r="F373" s="100">
        <v>44624</v>
      </c>
      <c r="G373" s="98" t="s">
        <v>1275</v>
      </c>
      <c r="H373" s="103" t="s">
        <v>764</v>
      </c>
      <c r="I373" s="103" t="s">
        <v>1178</v>
      </c>
      <c r="J373" s="104">
        <v>4536000000</v>
      </c>
      <c r="K373" s="96">
        <f t="shared" si="135"/>
        <v>4536000000</v>
      </c>
      <c r="L373" s="96">
        <f t="shared" si="126"/>
        <v>4536000000</v>
      </c>
      <c r="M373" s="96">
        <f t="shared" si="130"/>
        <v>412363636.36363637</v>
      </c>
      <c r="N373" s="98" t="s">
        <v>1277</v>
      </c>
      <c r="O373" s="103" t="s">
        <v>1182</v>
      </c>
      <c r="P373" s="103" t="s">
        <v>1180</v>
      </c>
      <c r="Q373" s="98">
        <v>0</v>
      </c>
      <c r="R373" s="98">
        <v>100</v>
      </c>
      <c r="S373" s="98" t="s">
        <v>1179</v>
      </c>
      <c r="T373" s="107"/>
      <c r="U373" s="109">
        <f t="shared" si="137"/>
        <v>60480</v>
      </c>
      <c r="V373" s="109">
        <f t="shared" si="131"/>
        <v>5498.181818181818</v>
      </c>
      <c r="W373" s="109">
        <f t="shared" si="132"/>
        <v>54981.818181818184</v>
      </c>
      <c r="X373" s="110">
        <f t="shared" si="138"/>
        <v>0</v>
      </c>
      <c r="Y373" s="110">
        <f t="shared" si="133"/>
        <v>0</v>
      </c>
      <c r="Z373" s="110"/>
      <c r="AA373" s="104">
        <f t="shared" si="136"/>
        <v>75000</v>
      </c>
      <c r="AB373" s="104">
        <v>75000</v>
      </c>
      <c r="AC373" s="104"/>
      <c r="AD373" s="104"/>
      <c r="AE373" s="104" t="e">
        <f t="shared" si="139"/>
        <v>#DIV/0!</v>
      </c>
      <c r="AF373" s="104" t="e">
        <f t="shared" si="140"/>
        <v>#DIV/0!</v>
      </c>
      <c r="AG373" s="103" t="s">
        <v>1276</v>
      </c>
      <c r="AH373" s="100">
        <v>44671</v>
      </c>
      <c r="AI373" s="100"/>
      <c r="AJ373" s="100"/>
      <c r="AK373" s="103" t="s">
        <v>1169</v>
      </c>
    </row>
    <row r="374" spans="1:37" ht="183" customHeight="1" x14ac:dyDescent="0.25">
      <c r="A374" s="134" t="s">
        <v>1177</v>
      </c>
      <c r="B374" s="100" t="s">
        <v>616</v>
      </c>
      <c r="C374" s="98" t="s">
        <v>1044</v>
      </c>
      <c r="D374" s="99" t="s">
        <v>3480</v>
      </c>
      <c r="E374" s="103" t="s">
        <v>3481</v>
      </c>
      <c r="F374" s="100">
        <v>44625</v>
      </c>
      <c r="G374" s="99" t="s">
        <v>1281</v>
      </c>
      <c r="H374" s="103" t="s">
        <v>73</v>
      </c>
      <c r="I374" s="103" t="s">
        <v>1043</v>
      </c>
      <c r="J374" s="104">
        <v>7551395979.6800003</v>
      </c>
      <c r="K374" s="96">
        <f t="shared" si="135"/>
        <v>7551395979.6800003</v>
      </c>
      <c r="L374" s="96">
        <f t="shared" si="126"/>
        <v>7551395979.6800003</v>
      </c>
      <c r="M374" s="96">
        <f t="shared" si="130"/>
        <v>686490543.60727274</v>
      </c>
      <c r="N374" s="103" t="s">
        <v>1282</v>
      </c>
      <c r="O374" s="103" t="s">
        <v>1283</v>
      </c>
      <c r="P374" s="103" t="s">
        <v>499</v>
      </c>
      <c r="Q374" s="98">
        <v>0</v>
      </c>
      <c r="R374" s="98">
        <v>100</v>
      </c>
      <c r="S374" s="98" t="s">
        <v>43</v>
      </c>
      <c r="T374" s="114"/>
      <c r="U374" s="109">
        <f t="shared" si="137"/>
        <v>216.10000000000002</v>
      </c>
      <c r="V374" s="109">
        <f t="shared" si="131"/>
        <v>19.645454545454545</v>
      </c>
      <c r="W374" s="109">
        <f t="shared" si="132"/>
        <v>196.45454545454547</v>
      </c>
      <c r="X374" s="110">
        <f t="shared" si="138"/>
        <v>0</v>
      </c>
      <c r="Y374" s="110">
        <f t="shared" si="133"/>
        <v>0</v>
      </c>
      <c r="Z374" s="110"/>
      <c r="AA374" s="104">
        <f t="shared" si="136"/>
        <v>34943988.799999997</v>
      </c>
      <c r="AB374" s="104">
        <v>34943988.799999997</v>
      </c>
      <c r="AC374" s="104"/>
      <c r="AD374" s="104"/>
      <c r="AE374" s="104" t="e">
        <f t="shared" si="139"/>
        <v>#DIV/0!</v>
      </c>
      <c r="AF374" s="104" t="e">
        <f t="shared" si="140"/>
        <v>#DIV/0!</v>
      </c>
      <c r="AG374" s="103" t="s">
        <v>1276</v>
      </c>
      <c r="AH374" s="100">
        <v>44656</v>
      </c>
      <c r="AI374" s="100"/>
      <c r="AJ374" s="100"/>
      <c r="AK374" s="103" t="s">
        <v>1169</v>
      </c>
    </row>
    <row r="375" spans="1:37" ht="48" customHeight="1" x14ac:dyDescent="0.25">
      <c r="A375" s="134" t="s">
        <v>1177</v>
      </c>
      <c r="B375" s="100" t="s">
        <v>616</v>
      </c>
      <c r="C375" s="98" t="s">
        <v>1044</v>
      </c>
      <c r="D375" s="99" t="s">
        <v>3473</v>
      </c>
      <c r="E375" s="103" t="s">
        <v>3482</v>
      </c>
      <c r="F375" s="100">
        <v>44771</v>
      </c>
      <c r="G375" s="98" t="s">
        <v>3472</v>
      </c>
      <c r="H375" s="103" t="s">
        <v>3021</v>
      </c>
      <c r="I375" s="103" t="s">
        <v>3372</v>
      </c>
      <c r="J375" s="104">
        <v>3386880</v>
      </c>
      <c r="K375" s="96">
        <f t="shared" si="135"/>
        <v>3386880</v>
      </c>
      <c r="L375" s="96">
        <f t="shared" si="126"/>
        <v>3386880</v>
      </c>
      <c r="M375" s="96">
        <f>(K375*20)/120</f>
        <v>564480</v>
      </c>
      <c r="N375" s="103" t="s">
        <v>1181</v>
      </c>
      <c r="O375" s="103" t="s">
        <v>1182</v>
      </c>
      <c r="P375" s="103" t="s">
        <v>1180</v>
      </c>
      <c r="Q375" s="106">
        <v>0</v>
      </c>
      <c r="R375" s="98">
        <v>100</v>
      </c>
      <c r="S375" s="98" t="s">
        <v>3373</v>
      </c>
      <c r="T375" s="107">
        <v>1</v>
      </c>
      <c r="U375" s="109">
        <f t="shared" si="137"/>
        <v>60480</v>
      </c>
      <c r="V375" s="109">
        <f>(U375*20)/120</f>
        <v>10080</v>
      </c>
      <c r="W375" s="109">
        <f t="shared" si="132"/>
        <v>50400</v>
      </c>
      <c r="X375" s="110">
        <f t="shared" si="138"/>
        <v>60480</v>
      </c>
      <c r="Y375" s="110">
        <f t="shared" si="133"/>
        <v>50400</v>
      </c>
      <c r="Z375" s="110" t="s">
        <v>616</v>
      </c>
      <c r="AA375" s="104">
        <f t="shared" si="136"/>
        <v>56</v>
      </c>
      <c r="AB375" s="104">
        <v>56</v>
      </c>
      <c r="AC375" s="104"/>
      <c r="AD375" s="104"/>
      <c r="AE375" s="104">
        <f t="shared" si="139"/>
        <v>56</v>
      </c>
      <c r="AF375" s="104">
        <f t="shared" si="140"/>
        <v>56</v>
      </c>
      <c r="AG375" s="103" t="s">
        <v>3065</v>
      </c>
      <c r="AH375" s="100">
        <v>44805</v>
      </c>
      <c r="AI375" s="100"/>
      <c r="AJ375" s="100"/>
      <c r="AK375" s="103" t="s">
        <v>1169</v>
      </c>
    </row>
    <row r="376" spans="1:37" ht="48" customHeight="1" x14ac:dyDescent="0.25">
      <c r="A376" s="134" t="s">
        <v>3263</v>
      </c>
      <c r="B376" s="100" t="s">
        <v>616</v>
      </c>
      <c r="C376" s="98">
        <v>1688</v>
      </c>
      <c r="D376" s="99" t="s">
        <v>3420</v>
      </c>
      <c r="E376" s="102" t="s">
        <v>3422</v>
      </c>
      <c r="F376" s="100">
        <v>44757</v>
      </c>
      <c r="G376" s="98" t="s">
        <v>3275</v>
      </c>
      <c r="H376" s="103" t="s">
        <v>940</v>
      </c>
      <c r="I376" s="103" t="s">
        <v>3264</v>
      </c>
      <c r="J376" s="104">
        <v>1274886389.28</v>
      </c>
      <c r="K376" s="96">
        <f t="shared" si="135"/>
        <v>1274886389.28</v>
      </c>
      <c r="L376" s="96">
        <v>2549772778.5599999</v>
      </c>
      <c r="M376" s="96">
        <f t="shared" ref="M376:M412" si="141">(K376*10)/110</f>
        <v>115898762.66181818</v>
      </c>
      <c r="N376" s="103" t="s">
        <v>3265</v>
      </c>
      <c r="O376" s="103" t="s">
        <v>3266</v>
      </c>
      <c r="P376" s="103" t="s">
        <v>22</v>
      </c>
      <c r="Q376" s="106">
        <v>100</v>
      </c>
      <c r="R376" s="98">
        <v>0</v>
      </c>
      <c r="S376" s="98" t="s">
        <v>427</v>
      </c>
      <c r="T376" s="107">
        <v>10</v>
      </c>
      <c r="U376" s="109">
        <f>L376/AA376</f>
        <v>162.12</v>
      </c>
      <c r="V376" s="109">
        <f t="shared" ref="V376:V412" si="142">(U376*10)/110</f>
        <v>14.738181818181818</v>
      </c>
      <c r="W376" s="109">
        <f t="shared" si="132"/>
        <v>147.38181818181818</v>
      </c>
      <c r="X376" s="110">
        <f t="shared" si="138"/>
        <v>1621.2</v>
      </c>
      <c r="Y376" s="110">
        <f t="shared" si="133"/>
        <v>1473.8181818181818</v>
      </c>
      <c r="Z376" s="110"/>
      <c r="AA376" s="104">
        <f t="shared" si="136"/>
        <v>15727688</v>
      </c>
      <c r="AB376" s="104">
        <v>7863844</v>
      </c>
      <c r="AC376" s="104">
        <v>7863844</v>
      </c>
      <c r="AD376" s="104"/>
      <c r="AE376" s="104">
        <f t="shared" si="139"/>
        <v>1572768.8</v>
      </c>
      <c r="AF376" s="104">
        <f t="shared" si="140"/>
        <v>1572769</v>
      </c>
      <c r="AG376" s="103"/>
      <c r="AH376" s="100">
        <v>44834</v>
      </c>
      <c r="AI376" s="100">
        <v>45199</v>
      </c>
      <c r="AJ376" s="100"/>
      <c r="AK376" s="103" t="s">
        <v>67</v>
      </c>
    </row>
    <row r="377" spans="1:37" ht="48" customHeight="1" x14ac:dyDescent="0.25">
      <c r="A377" s="134" t="s">
        <v>3263</v>
      </c>
      <c r="B377" s="100" t="s">
        <v>616</v>
      </c>
      <c r="C377" s="98">
        <v>1688</v>
      </c>
      <c r="D377" s="99" t="s">
        <v>3423</v>
      </c>
      <c r="E377" s="102" t="s">
        <v>3424</v>
      </c>
      <c r="F377" s="100">
        <v>44757</v>
      </c>
      <c r="G377" s="98" t="s">
        <v>3276</v>
      </c>
      <c r="H377" s="103" t="s">
        <v>940</v>
      </c>
      <c r="I377" s="103" t="s">
        <v>3267</v>
      </c>
      <c r="J377" s="104">
        <v>873936360</v>
      </c>
      <c r="K377" s="96">
        <f t="shared" si="135"/>
        <v>873936360</v>
      </c>
      <c r="L377" s="96">
        <v>1747872720</v>
      </c>
      <c r="M377" s="96">
        <f t="shared" si="141"/>
        <v>79448760</v>
      </c>
      <c r="N377" s="103" t="s">
        <v>3268</v>
      </c>
      <c r="O377" s="103" t="s">
        <v>3269</v>
      </c>
      <c r="P377" s="103" t="s">
        <v>22</v>
      </c>
      <c r="Q377" s="106">
        <v>100</v>
      </c>
      <c r="R377" s="98">
        <v>0</v>
      </c>
      <c r="S377" s="98" t="s">
        <v>427</v>
      </c>
      <c r="T377" s="107">
        <v>10</v>
      </c>
      <c r="U377" s="109">
        <f>L377/AA377</f>
        <v>330</v>
      </c>
      <c r="V377" s="109">
        <f t="shared" si="142"/>
        <v>30</v>
      </c>
      <c r="W377" s="109">
        <f t="shared" si="132"/>
        <v>300</v>
      </c>
      <c r="X377" s="110">
        <f t="shared" si="138"/>
        <v>3300</v>
      </c>
      <c r="Y377" s="110">
        <f t="shared" si="133"/>
        <v>3000</v>
      </c>
      <c r="Z377" s="110"/>
      <c r="AA377" s="104">
        <f t="shared" si="136"/>
        <v>5296584</v>
      </c>
      <c r="AB377" s="104">
        <v>2648292</v>
      </c>
      <c r="AC377" s="104">
        <v>2648292</v>
      </c>
      <c r="AD377" s="104"/>
      <c r="AE377" s="104">
        <f t="shared" si="139"/>
        <v>529658.4</v>
      </c>
      <c r="AF377" s="104">
        <f t="shared" si="140"/>
        <v>529659</v>
      </c>
      <c r="AG377" s="103"/>
      <c r="AH377" s="100">
        <v>44805</v>
      </c>
      <c r="AI377" s="100">
        <v>45170</v>
      </c>
      <c r="AJ377" s="100"/>
      <c r="AK377" s="103" t="s">
        <v>67</v>
      </c>
    </row>
    <row r="378" spans="1:37" ht="48" customHeight="1" x14ac:dyDescent="0.25">
      <c r="A378" s="134" t="s">
        <v>3263</v>
      </c>
      <c r="B378" s="100" t="s">
        <v>616</v>
      </c>
      <c r="C378" s="98">
        <v>1688</v>
      </c>
      <c r="D378" s="99" t="s">
        <v>3421</v>
      </c>
      <c r="E378" s="103" t="s">
        <v>3425</v>
      </c>
      <c r="F378" s="100">
        <v>44757</v>
      </c>
      <c r="G378" s="98" t="s">
        <v>3277</v>
      </c>
      <c r="H378" s="103" t="s">
        <v>940</v>
      </c>
      <c r="I378" s="103" t="s">
        <v>3270</v>
      </c>
      <c r="J378" s="104">
        <v>3271943400</v>
      </c>
      <c r="K378" s="96">
        <f t="shared" si="135"/>
        <v>3271943400</v>
      </c>
      <c r="L378" s="96">
        <v>6543886800</v>
      </c>
      <c r="M378" s="96">
        <f t="shared" si="141"/>
        <v>297449400</v>
      </c>
      <c r="N378" s="103" t="s">
        <v>3268</v>
      </c>
      <c r="O378" s="103" t="s">
        <v>3269</v>
      </c>
      <c r="P378" s="103" t="s">
        <v>22</v>
      </c>
      <c r="Q378" s="106">
        <v>100</v>
      </c>
      <c r="R378" s="98">
        <v>0</v>
      </c>
      <c r="S378" s="98" t="s">
        <v>427</v>
      </c>
      <c r="T378" s="107">
        <v>10</v>
      </c>
      <c r="U378" s="109">
        <f>L378/AA378</f>
        <v>330</v>
      </c>
      <c r="V378" s="109">
        <f t="shared" si="142"/>
        <v>30</v>
      </c>
      <c r="W378" s="109">
        <f t="shared" si="132"/>
        <v>300</v>
      </c>
      <c r="X378" s="110">
        <f t="shared" si="138"/>
        <v>3300</v>
      </c>
      <c r="Y378" s="110">
        <f t="shared" si="133"/>
        <v>3000</v>
      </c>
      <c r="Z378" s="110"/>
      <c r="AA378" s="104">
        <f t="shared" si="136"/>
        <v>19829960</v>
      </c>
      <c r="AB378" s="104">
        <v>6900370</v>
      </c>
      <c r="AC378" s="104">
        <v>3014610</v>
      </c>
      <c r="AD378" s="104">
        <f>7400000+2514980</f>
        <v>9914980</v>
      </c>
      <c r="AE378" s="104">
        <f t="shared" si="139"/>
        <v>1982996</v>
      </c>
      <c r="AF378" s="104">
        <f t="shared" si="140"/>
        <v>1982996</v>
      </c>
      <c r="AG378" s="103"/>
      <c r="AH378" s="100">
        <v>44805</v>
      </c>
      <c r="AI378" s="100">
        <v>44895</v>
      </c>
      <c r="AJ378" s="111" t="s">
        <v>3271</v>
      </c>
      <c r="AK378" s="103" t="s">
        <v>67</v>
      </c>
    </row>
    <row r="379" spans="1:37" ht="48" customHeight="1" x14ac:dyDescent="0.25">
      <c r="A379" s="134" t="s">
        <v>3263</v>
      </c>
      <c r="B379" s="100" t="s">
        <v>616</v>
      </c>
      <c r="C379" s="98">
        <v>1688</v>
      </c>
      <c r="D379" s="99" t="s">
        <v>3426</v>
      </c>
      <c r="E379" s="102" t="s">
        <v>3427</v>
      </c>
      <c r="F379" s="100">
        <v>44757</v>
      </c>
      <c r="G379" s="98" t="s">
        <v>3278</v>
      </c>
      <c r="H379" s="103" t="s">
        <v>940</v>
      </c>
      <c r="I379" s="103" t="s">
        <v>3272</v>
      </c>
      <c r="J379" s="104">
        <v>7890625687.5600004</v>
      </c>
      <c r="K379" s="96">
        <f t="shared" si="135"/>
        <v>7890625687.5600004</v>
      </c>
      <c r="L379" s="96">
        <v>15781251375.120001</v>
      </c>
      <c r="M379" s="96">
        <f>(K379*10)/110</f>
        <v>717329607.96000004</v>
      </c>
      <c r="N379" s="103" t="s">
        <v>3273</v>
      </c>
      <c r="O379" s="103" t="s">
        <v>3274</v>
      </c>
      <c r="P379" s="103" t="s">
        <v>22</v>
      </c>
      <c r="Q379" s="106">
        <v>100</v>
      </c>
      <c r="R379" s="98">
        <v>0</v>
      </c>
      <c r="S379" s="98" t="s">
        <v>427</v>
      </c>
      <c r="T379" s="107">
        <v>10</v>
      </c>
      <c r="U379" s="109">
        <f>L379/AA379</f>
        <v>162.12</v>
      </c>
      <c r="V379" s="109">
        <f t="shared" si="142"/>
        <v>14.738181818181818</v>
      </c>
      <c r="W379" s="109">
        <f t="shared" si="132"/>
        <v>147.38181818181818</v>
      </c>
      <c r="X379" s="110">
        <f t="shared" si="138"/>
        <v>1621.2</v>
      </c>
      <c r="Y379" s="110">
        <f t="shared" si="133"/>
        <v>1473.8181818181818</v>
      </c>
      <c r="Z379" s="110"/>
      <c r="AA379" s="104">
        <f t="shared" si="136"/>
        <v>97343026</v>
      </c>
      <c r="AB379" s="104">
        <v>20700000</v>
      </c>
      <c r="AC379" s="104">
        <v>27971513</v>
      </c>
      <c r="AD379" s="104">
        <f>20700000+27971513</f>
        <v>48671513</v>
      </c>
      <c r="AE379" s="104">
        <f t="shared" si="139"/>
        <v>9734302.5999999996</v>
      </c>
      <c r="AF379" s="104">
        <f t="shared" si="140"/>
        <v>9734303</v>
      </c>
      <c r="AG379" s="103"/>
      <c r="AH379" s="100">
        <v>44805</v>
      </c>
      <c r="AI379" s="100">
        <v>44895</v>
      </c>
      <c r="AJ379" s="111" t="s">
        <v>3271</v>
      </c>
      <c r="AK379" s="103" t="s">
        <v>67</v>
      </c>
    </row>
    <row r="380" spans="1:37" ht="48" customHeight="1" x14ac:dyDescent="0.25">
      <c r="A380" s="134" t="s">
        <v>3764</v>
      </c>
      <c r="B380" s="100" t="s">
        <v>616</v>
      </c>
      <c r="C380" s="98" t="s">
        <v>3765</v>
      </c>
      <c r="D380" s="99"/>
      <c r="E380" s="102"/>
      <c r="F380" s="100">
        <v>44838</v>
      </c>
      <c r="G380" s="98" t="s">
        <v>3766</v>
      </c>
      <c r="H380" s="103" t="s">
        <v>764</v>
      </c>
      <c r="I380" s="103" t="s">
        <v>3767</v>
      </c>
      <c r="J380" s="104">
        <v>3600000000</v>
      </c>
      <c r="K380" s="96">
        <v>3600000000</v>
      </c>
      <c r="L380" s="96">
        <v>3600000000</v>
      </c>
      <c r="M380" s="96">
        <f>(K380*10)/110</f>
        <v>327272727.27272725</v>
      </c>
      <c r="N380" s="103" t="s">
        <v>1181</v>
      </c>
      <c r="O380" s="103" t="s">
        <v>3768</v>
      </c>
      <c r="P380" s="103" t="s">
        <v>3769</v>
      </c>
      <c r="Q380" s="106">
        <v>0</v>
      </c>
      <c r="R380" s="98">
        <v>100</v>
      </c>
      <c r="S380" s="98" t="s">
        <v>3373</v>
      </c>
      <c r="T380" s="107">
        <v>1</v>
      </c>
      <c r="U380" s="109">
        <f>L380/AA380</f>
        <v>36000</v>
      </c>
      <c r="V380" s="109">
        <f t="shared" si="142"/>
        <v>3272.7272727272725</v>
      </c>
      <c r="W380" s="109">
        <f t="shared" si="132"/>
        <v>32727.272727272728</v>
      </c>
      <c r="X380" s="110">
        <f t="shared" si="138"/>
        <v>36000</v>
      </c>
      <c r="Y380" s="110">
        <f t="shared" si="133"/>
        <v>32727.272727272728</v>
      </c>
      <c r="Z380" s="110"/>
      <c r="AA380" s="104">
        <f t="shared" si="136"/>
        <v>100000</v>
      </c>
      <c r="AB380" s="104">
        <v>74910</v>
      </c>
      <c r="AC380" s="104">
        <v>25090</v>
      </c>
      <c r="AD380" s="104"/>
      <c r="AE380" s="104">
        <f t="shared" si="139"/>
        <v>100000</v>
      </c>
      <c r="AF380" s="104">
        <f t="shared" si="140"/>
        <v>100000</v>
      </c>
      <c r="AG380" s="103"/>
      <c r="AH380" s="100">
        <v>44875</v>
      </c>
      <c r="AI380" s="100">
        <v>44905</v>
      </c>
      <c r="AJ380" s="111"/>
      <c r="AK380" s="103" t="s">
        <v>67</v>
      </c>
    </row>
    <row r="381" spans="1:37" ht="94.5" x14ac:dyDescent="0.25">
      <c r="A381" s="134" t="s">
        <v>3781</v>
      </c>
      <c r="B381" s="100" t="s">
        <v>616</v>
      </c>
      <c r="C381" s="98" t="s">
        <v>3782</v>
      </c>
      <c r="D381" s="99"/>
      <c r="E381" s="103"/>
      <c r="F381" s="100">
        <v>44874</v>
      </c>
      <c r="G381" s="98" t="s">
        <v>3783</v>
      </c>
      <c r="H381" s="103" t="s">
        <v>77</v>
      </c>
      <c r="I381" s="103" t="s">
        <v>968</v>
      </c>
      <c r="J381" s="104">
        <v>264261998.88</v>
      </c>
      <c r="K381" s="96">
        <v>264261998.88</v>
      </c>
      <c r="L381" s="96">
        <v>264261998.88</v>
      </c>
      <c r="M381" s="96">
        <v>24023818.080000002</v>
      </c>
      <c r="N381" s="103" t="s">
        <v>1826</v>
      </c>
      <c r="O381" s="103" t="s">
        <v>3784</v>
      </c>
      <c r="P381" s="103" t="s">
        <v>1825</v>
      </c>
      <c r="Q381" s="106">
        <v>0</v>
      </c>
      <c r="R381" s="98">
        <v>100</v>
      </c>
      <c r="S381" s="98" t="s">
        <v>34</v>
      </c>
      <c r="T381" s="107">
        <v>30</v>
      </c>
      <c r="U381" s="109">
        <v>524.31999999999994</v>
      </c>
      <c r="V381" s="109">
        <v>47.665454545454537</v>
      </c>
      <c r="W381" s="109">
        <v>476.65454545454543</v>
      </c>
      <c r="X381" s="110">
        <v>15729.599999999999</v>
      </c>
      <c r="Y381" s="110">
        <v>14299.636363636362</v>
      </c>
      <c r="Z381" s="110"/>
      <c r="AA381" s="104">
        <f t="shared" si="136"/>
        <v>1008018</v>
      </c>
      <c r="AB381" s="104">
        <v>504009</v>
      </c>
      <c r="AC381" s="104">
        <v>504009</v>
      </c>
      <c r="AD381" s="104"/>
      <c r="AE381" s="104">
        <v>16800.3</v>
      </c>
      <c r="AF381" s="104">
        <v>16801</v>
      </c>
      <c r="AG381" s="103"/>
      <c r="AH381" s="100">
        <v>44900</v>
      </c>
      <c r="AI381" s="100"/>
      <c r="AJ381" s="100"/>
      <c r="AK381" s="103" t="s">
        <v>67</v>
      </c>
    </row>
    <row r="382" spans="1:37" ht="63" x14ac:dyDescent="0.25">
      <c r="A382" s="99" t="s">
        <v>3785</v>
      </c>
      <c r="B382" s="100">
        <v>44860</v>
      </c>
      <c r="C382" s="98">
        <v>545</v>
      </c>
      <c r="D382" s="99"/>
      <c r="E382" s="103" t="s">
        <v>3786</v>
      </c>
      <c r="F382" s="100">
        <v>44886</v>
      </c>
      <c r="G382" s="98" t="s">
        <v>3787</v>
      </c>
      <c r="H382" s="103" t="s">
        <v>2977</v>
      </c>
      <c r="I382" s="103" t="s">
        <v>716</v>
      </c>
      <c r="J382" s="104">
        <v>1068553.53</v>
      </c>
      <c r="K382" s="96">
        <v>1068553.53</v>
      </c>
      <c r="L382" s="96">
        <v>1068553.53</v>
      </c>
      <c r="M382" s="96">
        <v>97141.23000000001</v>
      </c>
      <c r="N382" s="103" t="s">
        <v>1019</v>
      </c>
      <c r="O382" s="103" t="s">
        <v>3523</v>
      </c>
      <c r="P382" s="103" t="s">
        <v>36</v>
      </c>
      <c r="Q382" s="106">
        <v>0</v>
      </c>
      <c r="R382" s="98">
        <v>100</v>
      </c>
      <c r="S382" s="98" t="s">
        <v>34</v>
      </c>
      <c r="T382" s="107">
        <v>30</v>
      </c>
      <c r="U382" s="109">
        <v>882.3</v>
      </c>
      <c r="V382" s="109">
        <v>29115.899999999998</v>
      </c>
      <c r="W382" s="109">
        <v>26469</v>
      </c>
      <c r="X382" s="110">
        <f t="shared" si="138"/>
        <v>26469</v>
      </c>
      <c r="Y382" s="110">
        <f t="shared" si="133"/>
        <v>794070</v>
      </c>
      <c r="Z382" s="110"/>
      <c r="AA382" s="104">
        <f t="shared" si="136"/>
        <v>1101</v>
      </c>
      <c r="AB382" s="104">
        <v>1101</v>
      </c>
      <c r="AC382" s="104"/>
      <c r="AD382" s="104"/>
      <c r="AE382" s="104">
        <f t="shared" si="139"/>
        <v>36.700000000000003</v>
      </c>
      <c r="AF382" s="104">
        <f t="shared" si="140"/>
        <v>37</v>
      </c>
      <c r="AG382" s="103"/>
      <c r="AH382" s="100">
        <v>44910</v>
      </c>
      <c r="AI382" s="100"/>
      <c r="AJ382" s="100"/>
      <c r="AK382" s="103" t="s">
        <v>67</v>
      </c>
    </row>
    <row r="383" spans="1:37" x14ac:dyDescent="0.25">
      <c r="A383" s="99"/>
      <c r="B383" s="100"/>
      <c r="C383" s="98"/>
      <c r="D383" s="99"/>
      <c r="E383" s="103"/>
      <c r="F383" s="100"/>
      <c r="G383" s="98" t="s">
        <v>3003</v>
      </c>
      <c r="H383" s="103"/>
      <c r="I383" s="103"/>
      <c r="J383" s="104"/>
      <c r="K383" s="96">
        <f t="shared" ref="K383:L412" si="143">J383</f>
        <v>0</v>
      </c>
      <c r="L383" s="96">
        <f t="shared" si="143"/>
        <v>0</v>
      </c>
      <c r="M383" s="96">
        <f t="shared" si="141"/>
        <v>0</v>
      </c>
      <c r="N383" s="103"/>
      <c r="O383" s="103"/>
      <c r="P383" s="103"/>
      <c r="Q383" s="106"/>
      <c r="R383" s="98"/>
      <c r="S383" s="98"/>
      <c r="T383" s="107"/>
      <c r="U383" s="109" t="e">
        <f t="shared" ref="U383:U412" si="144">J383/AA383</f>
        <v>#DIV/0!</v>
      </c>
      <c r="V383" s="109" t="e">
        <f t="shared" si="142"/>
        <v>#DIV/0!</v>
      </c>
      <c r="W383" s="109" t="e">
        <f t="shared" si="132"/>
        <v>#DIV/0!</v>
      </c>
      <c r="X383" s="110" t="e">
        <f t="shared" si="138"/>
        <v>#DIV/0!</v>
      </c>
      <c r="Y383" s="110" t="e">
        <f t="shared" si="133"/>
        <v>#DIV/0!</v>
      </c>
      <c r="Z383" s="110"/>
      <c r="AA383" s="104">
        <f t="shared" si="136"/>
        <v>0</v>
      </c>
      <c r="AB383" s="104"/>
      <c r="AC383" s="104"/>
      <c r="AD383" s="104"/>
      <c r="AE383" s="104" t="e">
        <f t="shared" si="139"/>
        <v>#DIV/0!</v>
      </c>
      <c r="AF383" s="104" t="e">
        <f t="shared" si="140"/>
        <v>#DIV/0!</v>
      </c>
      <c r="AG383" s="103"/>
      <c r="AH383" s="100"/>
      <c r="AI383" s="100"/>
      <c r="AJ383" s="100"/>
      <c r="AK383" s="103"/>
    </row>
    <row r="384" spans="1:37" x14ac:dyDescent="0.25">
      <c r="A384" s="99"/>
      <c r="B384" s="100"/>
      <c r="C384" s="98"/>
      <c r="D384" s="99"/>
      <c r="E384" s="103"/>
      <c r="F384" s="100"/>
      <c r="G384" s="98" t="s">
        <v>3003</v>
      </c>
      <c r="H384" s="103"/>
      <c r="I384" s="103"/>
      <c r="J384" s="104"/>
      <c r="K384" s="96">
        <f t="shared" si="143"/>
        <v>0</v>
      </c>
      <c r="L384" s="96">
        <f t="shared" si="143"/>
        <v>0</v>
      </c>
      <c r="M384" s="96">
        <f t="shared" si="141"/>
        <v>0</v>
      </c>
      <c r="N384" s="103"/>
      <c r="O384" s="103"/>
      <c r="P384" s="103"/>
      <c r="Q384" s="106"/>
      <c r="R384" s="98"/>
      <c r="S384" s="98"/>
      <c r="T384" s="107"/>
      <c r="U384" s="109" t="e">
        <f t="shared" si="144"/>
        <v>#DIV/0!</v>
      </c>
      <c r="V384" s="109" t="e">
        <f t="shared" si="142"/>
        <v>#DIV/0!</v>
      </c>
      <c r="W384" s="109" t="e">
        <f t="shared" si="132"/>
        <v>#DIV/0!</v>
      </c>
      <c r="X384" s="110" t="e">
        <f t="shared" si="138"/>
        <v>#DIV/0!</v>
      </c>
      <c r="Y384" s="110" t="e">
        <f t="shared" si="133"/>
        <v>#DIV/0!</v>
      </c>
      <c r="Z384" s="110"/>
      <c r="AA384" s="104">
        <f t="shared" si="136"/>
        <v>0</v>
      </c>
      <c r="AB384" s="104"/>
      <c r="AC384" s="104"/>
      <c r="AD384" s="104"/>
      <c r="AE384" s="104" t="e">
        <f t="shared" si="139"/>
        <v>#DIV/0!</v>
      </c>
      <c r="AF384" s="104" t="e">
        <f t="shared" si="140"/>
        <v>#DIV/0!</v>
      </c>
      <c r="AG384" s="103"/>
      <c r="AH384" s="100"/>
      <c r="AI384" s="100"/>
      <c r="AJ384" s="100"/>
      <c r="AK384" s="103"/>
    </row>
    <row r="385" spans="1:37" x14ac:dyDescent="0.25">
      <c r="A385" s="99"/>
      <c r="B385" s="100"/>
      <c r="C385" s="98"/>
      <c r="D385" s="99"/>
      <c r="E385" s="103"/>
      <c r="F385" s="100"/>
      <c r="G385" s="98" t="s">
        <v>3003</v>
      </c>
      <c r="H385" s="103"/>
      <c r="I385" s="103"/>
      <c r="J385" s="104"/>
      <c r="K385" s="96">
        <f t="shared" si="143"/>
        <v>0</v>
      </c>
      <c r="L385" s="96">
        <f t="shared" si="143"/>
        <v>0</v>
      </c>
      <c r="M385" s="96">
        <f t="shared" si="141"/>
        <v>0</v>
      </c>
      <c r="N385" s="103"/>
      <c r="O385" s="103"/>
      <c r="P385" s="103"/>
      <c r="Q385" s="106"/>
      <c r="R385" s="98"/>
      <c r="S385" s="98"/>
      <c r="T385" s="107"/>
      <c r="U385" s="109" t="e">
        <f t="shared" si="144"/>
        <v>#DIV/0!</v>
      </c>
      <c r="V385" s="109" t="e">
        <f t="shared" si="142"/>
        <v>#DIV/0!</v>
      </c>
      <c r="W385" s="109" t="e">
        <f t="shared" si="132"/>
        <v>#DIV/0!</v>
      </c>
      <c r="X385" s="110" t="e">
        <f t="shared" si="138"/>
        <v>#DIV/0!</v>
      </c>
      <c r="Y385" s="110" t="e">
        <f t="shared" si="133"/>
        <v>#DIV/0!</v>
      </c>
      <c r="Z385" s="110"/>
      <c r="AA385" s="104">
        <f t="shared" si="136"/>
        <v>0</v>
      </c>
      <c r="AB385" s="104"/>
      <c r="AC385" s="104"/>
      <c r="AD385" s="104"/>
      <c r="AE385" s="104" t="e">
        <f t="shared" ref="AE385:AE412" si="145">AA385/T385</f>
        <v>#DIV/0!</v>
      </c>
      <c r="AF385" s="104" t="e">
        <f t="shared" si="140"/>
        <v>#DIV/0!</v>
      </c>
      <c r="AG385" s="103"/>
      <c r="AH385" s="100"/>
      <c r="AI385" s="100"/>
      <c r="AJ385" s="100"/>
      <c r="AK385" s="103"/>
    </row>
    <row r="386" spans="1:37" x14ac:dyDescent="0.25">
      <c r="A386" s="99"/>
      <c r="B386" s="100"/>
      <c r="C386" s="98"/>
      <c r="D386" s="99"/>
      <c r="E386" s="103"/>
      <c r="F386" s="100"/>
      <c r="G386" s="98" t="s">
        <v>3003</v>
      </c>
      <c r="H386" s="103"/>
      <c r="I386" s="103"/>
      <c r="J386" s="104"/>
      <c r="K386" s="96">
        <f t="shared" si="143"/>
        <v>0</v>
      </c>
      <c r="L386" s="96">
        <f t="shared" si="143"/>
        <v>0</v>
      </c>
      <c r="M386" s="96">
        <f t="shared" si="141"/>
        <v>0</v>
      </c>
      <c r="N386" s="103"/>
      <c r="O386" s="103"/>
      <c r="P386" s="103"/>
      <c r="Q386" s="106"/>
      <c r="R386" s="98"/>
      <c r="S386" s="98"/>
      <c r="T386" s="107"/>
      <c r="U386" s="109" t="e">
        <f t="shared" si="144"/>
        <v>#DIV/0!</v>
      </c>
      <c r="V386" s="109" t="e">
        <f t="shared" si="142"/>
        <v>#DIV/0!</v>
      </c>
      <c r="W386" s="109" t="e">
        <f t="shared" si="132"/>
        <v>#DIV/0!</v>
      </c>
      <c r="X386" s="110" t="e">
        <f t="shared" si="138"/>
        <v>#DIV/0!</v>
      </c>
      <c r="Y386" s="110" t="e">
        <f t="shared" si="133"/>
        <v>#DIV/0!</v>
      </c>
      <c r="Z386" s="110"/>
      <c r="AA386" s="104">
        <f t="shared" si="136"/>
        <v>0</v>
      </c>
      <c r="AB386" s="104"/>
      <c r="AC386" s="104"/>
      <c r="AD386" s="104"/>
      <c r="AE386" s="104" t="e">
        <f t="shared" si="145"/>
        <v>#DIV/0!</v>
      </c>
      <c r="AF386" s="104" t="e">
        <f t="shared" si="140"/>
        <v>#DIV/0!</v>
      </c>
      <c r="AG386" s="103"/>
      <c r="AH386" s="100"/>
      <c r="AI386" s="100"/>
      <c r="AJ386" s="100"/>
      <c r="AK386" s="103"/>
    </row>
    <row r="387" spans="1:37" x14ac:dyDescent="0.25">
      <c r="A387" s="99"/>
      <c r="B387" s="100"/>
      <c r="C387" s="98"/>
      <c r="D387" s="99"/>
      <c r="E387" s="103"/>
      <c r="F387" s="100"/>
      <c r="G387" s="98" t="s">
        <v>3003</v>
      </c>
      <c r="H387" s="103"/>
      <c r="I387" s="103"/>
      <c r="J387" s="104"/>
      <c r="K387" s="96">
        <f t="shared" si="143"/>
        <v>0</v>
      </c>
      <c r="L387" s="96">
        <f t="shared" si="143"/>
        <v>0</v>
      </c>
      <c r="M387" s="96">
        <f t="shared" si="141"/>
        <v>0</v>
      </c>
      <c r="N387" s="103"/>
      <c r="O387" s="103"/>
      <c r="P387" s="103"/>
      <c r="Q387" s="106"/>
      <c r="R387" s="98"/>
      <c r="S387" s="98"/>
      <c r="T387" s="107"/>
      <c r="U387" s="109" t="e">
        <f t="shared" si="144"/>
        <v>#DIV/0!</v>
      </c>
      <c r="V387" s="109" t="e">
        <f t="shared" si="142"/>
        <v>#DIV/0!</v>
      </c>
      <c r="W387" s="109" t="e">
        <f t="shared" si="132"/>
        <v>#DIV/0!</v>
      </c>
      <c r="X387" s="110" t="e">
        <f t="shared" si="138"/>
        <v>#DIV/0!</v>
      </c>
      <c r="Y387" s="110" t="e">
        <f t="shared" si="133"/>
        <v>#DIV/0!</v>
      </c>
      <c r="Z387" s="110"/>
      <c r="AA387" s="104">
        <f t="shared" si="136"/>
        <v>0</v>
      </c>
      <c r="AB387" s="104"/>
      <c r="AC387" s="104"/>
      <c r="AD387" s="104"/>
      <c r="AE387" s="104" t="e">
        <f t="shared" si="145"/>
        <v>#DIV/0!</v>
      </c>
      <c r="AF387" s="104" t="e">
        <f t="shared" si="140"/>
        <v>#DIV/0!</v>
      </c>
      <c r="AG387" s="103"/>
      <c r="AH387" s="100"/>
      <c r="AI387" s="100"/>
      <c r="AJ387" s="100"/>
      <c r="AK387" s="103"/>
    </row>
    <row r="388" spans="1:37" x14ac:dyDescent="0.25">
      <c r="A388" s="99"/>
      <c r="B388" s="100"/>
      <c r="C388" s="98"/>
      <c r="D388" s="99"/>
      <c r="E388" s="103"/>
      <c r="F388" s="100"/>
      <c r="G388" s="98" t="s">
        <v>3003</v>
      </c>
      <c r="H388" s="103"/>
      <c r="I388" s="103"/>
      <c r="J388" s="104"/>
      <c r="K388" s="96">
        <f t="shared" si="143"/>
        <v>0</v>
      </c>
      <c r="L388" s="96">
        <f t="shared" si="143"/>
        <v>0</v>
      </c>
      <c r="M388" s="96">
        <f t="shared" si="141"/>
        <v>0</v>
      </c>
      <c r="N388" s="103"/>
      <c r="O388" s="103"/>
      <c r="P388" s="103"/>
      <c r="Q388" s="106"/>
      <c r="R388" s="98"/>
      <c r="S388" s="98"/>
      <c r="T388" s="107"/>
      <c r="U388" s="109" t="e">
        <f t="shared" si="144"/>
        <v>#DIV/0!</v>
      </c>
      <c r="V388" s="109" t="e">
        <f t="shared" si="142"/>
        <v>#DIV/0!</v>
      </c>
      <c r="W388" s="109" t="e">
        <f t="shared" ref="W388:W412" si="146">U388-V388</f>
        <v>#DIV/0!</v>
      </c>
      <c r="X388" s="110" t="e">
        <f t="shared" si="138"/>
        <v>#DIV/0!</v>
      </c>
      <c r="Y388" s="110" t="e">
        <f t="shared" ref="Y388:Y412" si="147">W388*T388</f>
        <v>#DIV/0!</v>
      </c>
      <c r="Z388" s="110"/>
      <c r="AA388" s="104">
        <f t="shared" si="136"/>
        <v>0</v>
      </c>
      <c r="AB388" s="104"/>
      <c r="AC388" s="104"/>
      <c r="AD388" s="104"/>
      <c r="AE388" s="104" t="e">
        <f t="shared" si="145"/>
        <v>#DIV/0!</v>
      </c>
      <c r="AF388" s="104" t="e">
        <f t="shared" si="140"/>
        <v>#DIV/0!</v>
      </c>
      <c r="AG388" s="103"/>
      <c r="AH388" s="100"/>
      <c r="AI388" s="100"/>
      <c r="AJ388" s="100"/>
      <c r="AK388" s="103"/>
    </row>
    <row r="389" spans="1:37" x14ac:dyDescent="0.25">
      <c r="A389" s="99"/>
      <c r="B389" s="100"/>
      <c r="C389" s="98"/>
      <c r="D389" s="99"/>
      <c r="E389" s="103"/>
      <c r="F389" s="100"/>
      <c r="G389" s="98" t="s">
        <v>3003</v>
      </c>
      <c r="H389" s="103"/>
      <c r="I389" s="103"/>
      <c r="J389" s="104"/>
      <c r="K389" s="96">
        <f t="shared" si="143"/>
        <v>0</v>
      </c>
      <c r="L389" s="96">
        <f t="shared" si="143"/>
        <v>0</v>
      </c>
      <c r="M389" s="96">
        <f t="shared" si="141"/>
        <v>0</v>
      </c>
      <c r="N389" s="103"/>
      <c r="O389" s="103"/>
      <c r="P389" s="103"/>
      <c r="Q389" s="106"/>
      <c r="R389" s="98"/>
      <c r="S389" s="98"/>
      <c r="T389" s="107"/>
      <c r="U389" s="109" t="e">
        <f t="shared" si="144"/>
        <v>#DIV/0!</v>
      </c>
      <c r="V389" s="109" t="e">
        <f t="shared" si="142"/>
        <v>#DIV/0!</v>
      </c>
      <c r="W389" s="109" t="e">
        <f t="shared" si="146"/>
        <v>#DIV/0!</v>
      </c>
      <c r="X389" s="110" t="e">
        <f t="shared" si="138"/>
        <v>#DIV/0!</v>
      </c>
      <c r="Y389" s="110" t="e">
        <f t="shared" si="147"/>
        <v>#DIV/0!</v>
      </c>
      <c r="Z389" s="110"/>
      <c r="AA389" s="104">
        <f t="shared" si="136"/>
        <v>0</v>
      </c>
      <c r="AB389" s="104"/>
      <c r="AC389" s="104"/>
      <c r="AD389" s="104"/>
      <c r="AE389" s="104" t="e">
        <f t="shared" si="145"/>
        <v>#DIV/0!</v>
      </c>
      <c r="AF389" s="104" t="e">
        <f t="shared" si="140"/>
        <v>#DIV/0!</v>
      </c>
      <c r="AG389" s="103"/>
      <c r="AH389" s="100"/>
      <c r="AI389" s="100"/>
      <c r="AJ389" s="100"/>
      <c r="AK389" s="103"/>
    </row>
    <row r="390" spans="1:37" x14ac:dyDescent="0.25">
      <c r="A390" s="99"/>
      <c r="B390" s="100"/>
      <c r="C390" s="98"/>
      <c r="D390" s="99"/>
      <c r="E390" s="103"/>
      <c r="F390" s="100"/>
      <c r="G390" s="98" t="s">
        <v>3003</v>
      </c>
      <c r="H390" s="103"/>
      <c r="I390" s="103"/>
      <c r="J390" s="104"/>
      <c r="K390" s="96">
        <f t="shared" si="143"/>
        <v>0</v>
      </c>
      <c r="L390" s="96">
        <f t="shared" si="143"/>
        <v>0</v>
      </c>
      <c r="M390" s="96">
        <f t="shared" si="141"/>
        <v>0</v>
      </c>
      <c r="N390" s="103"/>
      <c r="O390" s="103"/>
      <c r="P390" s="103"/>
      <c r="Q390" s="106"/>
      <c r="R390" s="98"/>
      <c r="S390" s="98"/>
      <c r="T390" s="107"/>
      <c r="U390" s="109" t="e">
        <f t="shared" si="144"/>
        <v>#DIV/0!</v>
      </c>
      <c r="V390" s="109" t="e">
        <f t="shared" si="142"/>
        <v>#DIV/0!</v>
      </c>
      <c r="W390" s="109" t="e">
        <f t="shared" si="146"/>
        <v>#DIV/0!</v>
      </c>
      <c r="X390" s="110" t="e">
        <f t="shared" si="138"/>
        <v>#DIV/0!</v>
      </c>
      <c r="Y390" s="110" t="e">
        <f t="shared" si="147"/>
        <v>#DIV/0!</v>
      </c>
      <c r="Z390" s="110"/>
      <c r="AA390" s="104">
        <f t="shared" si="136"/>
        <v>0</v>
      </c>
      <c r="AB390" s="104"/>
      <c r="AC390" s="104"/>
      <c r="AD390" s="104"/>
      <c r="AE390" s="104" t="e">
        <f t="shared" si="145"/>
        <v>#DIV/0!</v>
      </c>
      <c r="AF390" s="104" t="e">
        <f t="shared" si="140"/>
        <v>#DIV/0!</v>
      </c>
      <c r="AG390" s="103"/>
      <c r="AH390" s="100"/>
      <c r="AI390" s="100"/>
      <c r="AJ390" s="100"/>
      <c r="AK390" s="103"/>
    </row>
    <row r="391" spans="1:37" x14ac:dyDescent="0.25">
      <c r="A391" s="99"/>
      <c r="B391" s="100"/>
      <c r="C391" s="98"/>
      <c r="D391" s="99"/>
      <c r="E391" s="103"/>
      <c r="F391" s="100"/>
      <c r="G391" s="98" t="s">
        <v>3003</v>
      </c>
      <c r="H391" s="103"/>
      <c r="I391" s="103"/>
      <c r="J391" s="104"/>
      <c r="K391" s="96">
        <f t="shared" si="143"/>
        <v>0</v>
      </c>
      <c r="L391" s="96">
        <f t="shared" si="143"/>
        <v>0</v>
      </c>
      <c r="M391" s="96">
        <f t="shared" si="141"/>
        <v>0</v>
      </c>
      <c r="N391" s="103"/>
      <c r="O391" s="103"/>
      <c r="P391" s="103"/>
      <c r="Q391" s="106"/>
      <c r="R391" s="98"/>
      <c r="S391" s="98"/>
      <c r="T391" s="107"/>
      <c r="U391" s="109" t="e">
        <f t="shared" si="144"/>
        <v>#DIV/0!</v>
      </c>
      <c r="V391" s="109" t="e">
        <f t="shared" si="142"/>
        <v>#DIV/0!</v>
      </c>
      <c r="W391" s="109" t="e">
        <f t="shared" si="146"/>
        <v>#DIV/0!</v>
      </c>
      <c r="X391" s="110" t="e">
        <f t="shared" si="138"/>
        <v>#DIV/0!</v>
      </c>
      <c r="Y391" s="110" t="e">
        <f t="shared" si="147"/>
        <v>#DIV/0!</v>
      </c>
      <c r="Z391" s="110"/>
      <c r="AA391" s="104">
        <f t="shared" si="136"/>
        <v>0</v>
      </c>
      <c r="AB391" s="104"/>
      <c r="AC391" s="104"/>
      <c r="AD391" s="104"/>
      <c r="AE391" s="104" t="e">
        <f t="shared" si="145"/>
        <v>#DIV/0!</v>
      </c>
      <c r="AF391" s="104" t="e">
        <f t="shared" si="140"/>
        <v>#DIV/0!</v>
      </c>
      <c r="AG391" s="103"/>
      <c r="AH391" s="100"/>
      <c r="AI391" s="100"/>
      <c r="AJ391" s="100"/>
      <c r="AK391" s="103"/>
    </row>
    <row r="392" spans="1:37" x14ac:dyDescent="0.25">
      <c r="A392" s="99"/>
      <c r="B392" s="100"/>
      <c r="C392" s="98"/>
      <c r="D392" s="99"/>
      <c r="E392" s="103"/>
      <c r="F392" s="100"/>
      <c r="G392" s="98" t="s">
        <v>3003</v>
      </c>
      <c r="H392" s="103"/>
      <c r="I392" s="103"/>
      <c r="J392" s="104"/>
      <c r="K392" s="96">
        <f t="shared" si="143"/>
        <v>0</v>
      </c>
      <c r="L392" s="96">
        <f t="shared" si="143"/>
        <v>0</v>
      </c>
      <c r="M392" s="96">
        <f t="shared" si="141"/>
        <v>0</v>
      </c>
      <c r="N392" s="103"/>
      <c r="O392" s="103"/>
      <c r="P392" s="103"/>
      <c r="Q392" s="106"/>
      <c r="R392" s="98"/>
      <c r="S392" s="98"/>
      <c r="T392" s="107"/>
      <c r="U392" s="109" t="e">
        <f t="shared" si="144"/>
        <v>#DIV/0!</v>
      </c>
      <c r="V392" s="109" t="e">
        <f t="shared" si="142"/>
        <v>#DIV/0!</v>
      </c>
      <c r="W392" s="109" t="e">
        <f t="shared" si="146"/>
        <v>#DIV/0!</v>
      </c>
      <c r="X392" s="110" t="e">
        <f t="shared" si="138"/>
        <v>#DIV/0!</v>
      </c>
      <c r="Y392" s="110" t="e">
        <f t="shared" si="147"/>
        <v>#DIV/0!</v>
      </c>
      <c r="Z392" s="110"/>
      <c r="AA392" s="104">
        <f t="shared" si="136"/>
        <v>0</v>
      </c>
      <c r="AB392" s="104"/>
      <c r="AC392" s="104"/>
      <c r="AD392" s="104"/>
      <c r="AE392" s="104" t="e">
        <f t="shared" si="145"/>
        <v>#DIV/0!</v>
      </c>
      <c r="AF392" s="104" t="e">
        <f t="shared" si="140"/>
        <v>#DIV/0!</v>
      </c>
      <c r="AG392" s="103"/>
      <c r="AH392" s="100"/>
      <c r="AI392" s="100"/>
      <c r="AJ392" s="100"/>
      <c r="AK392" s="103"/>
    </row>
    <row r="393" spans="1:37" x14ac:dyDescent="0.25">
      <c r="A393" s="99"/>
      <c r="B393" s="100"/>
      <c r="C393" s="98"/>
      <c r="D393" s="99"/>
      <c r="E393" s="103"/>
      <c r="F393" s="100"/>
      <c r="G393" s="98" t="s">
        <v>3003</v>
      </c>
      <c r="H393" s="103"/>
      <c r="I393" s="103"/>
      <c r="J393" s="104"/>
      <c r="K393" s="96">
        <f t="shared" si="143"/>
        <v>0</v>
      </c>
      <c r="L393" s="96">
        <f t="shared" si="143"/>
        <v>0</v>
      </c>
      <c r="M393" s="96">
        <f t="shared" si="141"/>
        <v>0</v>
      </c>
      <c r="N393" s="103"/>
      <c r="O393" s="103"/>
      <c r="P393" s="103"/>
      <c r="Q393" s="106"/>
      <c r="R393" s="98"/>
      <c r="S393" s="98"/>
      <c r="T393" s="107"/>
      <c r="U393" s="109" t="e">
        <f t="shared" si="144"/>
        <v>#DIV/0!</v>
      </c>
      <c r="V393" s="109" t="e">
        <f t="shared" si="142"/>
        <v>#DIV/0!</v>
      </c>
      <c r="W393" s="109" t="e">
        <f t="shared" si="146"/>
        <v>#DIV/0!</v>
      </c>
      <c r="X393" s="110" t="e">
        <f t="shared" si="138"/>
        <v>#DIV/0!</v>
      </c>
      <c r="Y393" s="110" t="e">
        <f t="shared" si="147"/>
        <v>#DIV/0!</v>
      </c>
      <c r="Z393" s="110"/>
      <c r="AA393" s="104">
        <f t="shared" si="136"/>
        <v>0</v>
      </c>
      <c r="AB393" s="104"/>
      <c r="AC393" s="104"/>
      <c r="AD393" s="104"/>
      <c r="AE393" s="104" t="e">
        <f t="shared" si="145"/>
        <v>#DIV/0!</v>
      </c>
      <c r="AF393" s="104" t="e">
        <f t="shared" si="140"/>
        <v>#DIV/0!</v>
      </c>
      <c r="AG393" s="103"/>
      <c r="AH393" s="100"/>
      <c r="AI393" s="100"/>
      <c r="AJ393" s="100"/>
      <c r="AK393" s="103"/>
    </row>
    <row r="394" spans="1:37" x14ac:dyDescent="0.25">
      <c r="A394" s="99"/>
      <c r="B394" s="100"/>
      <c r="C394" s="98"/>
      <c r="D394" s="99"/>
      <c r="E394" s="103"/>
      <c r="F394" s="100"/>
      <c r="G394" s="98" t="s">
        <v>3003</v>
      </c>
      <c r="H394" s="103"/>
      <c r="I394" s="103"/>
      <c r="J394" s="104"/>
      <c r="K394" s="96">
        <f t="shared" si="143"/>
        <v>0</v>
      </c>
      <c r="L394" s="96">
        <f t="shared" si="143"/>
        <v>0</v>
      </c>
      <c r="M394" s="96">
        <f t="shared" si="141"/>
        <v>0</v>
      </c>
      <c r="N394" s="103"/>
      <c r="O394" s="103"/>
      <c r="P394" s="103"/>
      <c r="Q394" s="106"/>
      <c r="R394" s="98"/>
      <c r="S394" s="98"/>
      <c r="T394" s="107"/>
      <c r="U394" s="109" t="e">
        <f t="shared" si="144"/>
        <v>#DIV/0!</v>
      </c>
      <c r="V394" s="109" t="e">
        <f t="shared" si="142"/>
        <v>#DIV/0!</v>
      </c>
      <c r="W394" s="109" t="e">
        <f t="shared" si="146"/>
        <v>#DIV/0!</v>
      </c>
      <c r="X394" s="110" t="e">
        <f t="shared" si="138"/>
        <v>#DIV/0!</v>
      </c>
      <c r="Y394" s="110" t="e">
        <f t="shared" si="147"/>
        <v>#DIV/0!</v>
      </c>
      <c r="Z394" s="110"/>
      <c r="AA394" s="104">
        <f t="shared" si="136"/>
        <v>0</v>
      </c>
      <c r="AB394" s="104"/>
      <c r="AC394" s="104"/>
      <c r="AD394" s="104"/>
      <c r="AE394" s="104" t="e">
        <f t="shared" si="145"/>
        <v>#DIV/0!</v>
      </c>
      <c r="AF394" s="104" t="e">
        <f t="shared" si="140"/>
        <v>#DIV/0!</v>
      </c>
      <c r="AG394" s="103"/>
      <c r="AH394" s="100"/>
      <c r="AI394" s="100"/>
      <c r="AJ394" s="100"/>
      <c r="AK394" s="103"/>
    </row>
    <row r="395" spans="1:37" x14ac:dyDescent="0.25">
      <c r="A395" s="99"/>
      <c r="B395" s="100"/>
      <c r="C395" s="98"/>
      <c r="D395" s="99"/>
      <c r="E395" s="103"/>
      <c r="F395" s="100"/>
      <c r="G395" s="98" t="s">
        <v>3003</v>
      </c>
      <c r="H395" s="103"/>
      <c r="I395" s="103"/>
      <c r="J395" s="104"/>
      <c r="K395" s="96">
        <f t="shared" si="143"/>
        <v>0</v>
      </c>
      <c r="L395" s="96">
        <f t="shared" si="143"/>
        <v>0</v>
      </c>
      <c r="M395" s="96">
        <f t="shared" si="141"/>
        <v>0</v>
      </c>
      <c r="N395" s="103"/>
      <c r="O395" s="103"/>
      <c r="P395" s="103"/>
      <c r="Q395" s="106"/>
      <c r="R395" s="98"/>
      <c r="S395" s="98"/>
      <c r="T395" s="107"/>
      <c r="U395" s="109" t="e">
        <f t="shared" si="144"/>
        <v>#DIV/0!</v>
      </c>
      <c r="V395" s="109" t="e">
        <f t="shared" si="142"/>
        <v>#DIV/0!</v>
      </c>
      <c r="W395" s="109" t="e">
        <f t="shared" si="146"/>
        <v>#DIV/0!</v>
      </c>
      <c r="X395" s="110" t="e">
        <f t="shared" si="138"/>
        <v>#DIV/0!</v>
      </c>
      <c r="Y395" s="110" t="e">
        <f t="shared" si="147"/>
        <v>#DIV/0!</v>
      </c>
      <c r="Z395" s="110"/>
      <c r="AA395" s="104">
        <f t="shared" si="136"/>
        <v>0</v>
      </c>
      <c r="AB395" s="104"/>
      <c r="AC395" s="104"/>
      <c r="AD395" s="104"/>
      <c r="AE395" s="104" t="e">
        <f t="shared" si="145"/>
        <v>#DIV/0!</v>
      </c>
      <c r="AF395" s="104" t="e">
        <f t="shared" si="140"/>
        <v>#DIV/0!</v>
      </c>
      <c r="AG395" s="103"/>
      <c r="AH395" s="100"/>
      <c r="AI395" s="100"/>
      <c r="AJ395" s="100"/>
      <c r="AK395" s="103"/>
    </row>
    <row r="396" spans="1:37" x14ac:dyDescent="0.25">
      <c r="A396" s="99"/>
      <c r="B396" s="100"/>
      <c r="C396" s="98"/>
      <c r="D396" s="99"/>
      <c r="E396" s="103"/>
      <c r="F396" s="100"/>
      <c r="G396" s="98" t="s">
        <v>3003</v>
      </c>
      <c r="H396" s="103"/>
      <c r="I396" s="103"/>
      <c r="J396" s="104"/>
      <c r="K396" s="96">
        <f t="shared" si="143"/>
        <v>0</v>
      </c>
      <c r="L396" s="96">
        <f t="shared" si="143"/>
        <v>0</v>
      </c>
      <c r="M396" s="96">
        <f t="shared" si="141"/>
        <v>0</v>
      </c>
      <c r="N396" s="103"/>
      <c r="O396" s="103"/>
      <c r="P396" s="103"/>
      <c r="Q396" s="106"/>
      <c r="R396" s="98"/>
      <c r="S396" s="98"/>
      <c r="T396" s="107"/>
      <c r="U396" s="109" t="e">
        <f t="shared" si="144"/>
        <v>#DIV/0!</v>
      </c>
      <c r="V396" s="109" t="e">
        <f t="shared" si="142"/>
        <v>#DIV/0!</v>
      </c>
      <c r="W396" s="109" t="e">
        <f t="shared" si="146"/>
        <v>#DIV/0!</v>
      </c>
      <c r="X396" s="110" t="e">
        <f t="shared" si="138"/>
        <v>#DIV/0!</v>
      </c>
      <c r="Y396" s="110" t="e">
        <f t="shared" si="147"/>
        <v>#DIV/0!</v>
      </c>
      <c r="Z396" s="110"/>
      <c r="AA396" s="104">
        <f t="shared" si="136"/>
        <v>0</v>
      </c>
      <c r="AB396" s="104"/>
      <c r="AC396" s="104"/>
      <c r="AD396" s="104"/>
      <c r="AE396" s="104" t="e">
        <f t="shared" si="145"/>
        <v>#DIV/0!</v>
      </c>
      <c r="AF396" s="104" t="e">
        <f t="shared" si="140"/>
        <v>#DIV/0!</v>
      </c>
      <c r="AG396" s="103"/>
      <c r="AH396" s="100"/>
      <c r="AI396" s="100"/>
      <c r="AJ396" s="100"/>
      <c r="AK396" s="103"/>
    </row>
    <row r="397" spans="1:37" x14ac:dyDescent="0.25">
      <c r="A397" s="99"/>
      <c r="B397" s="100"/>
      <c r="C397" s="98"/>
      <c r="D397" s="99"/>
      <c r="E397" s="103"/>
      <c r="F397" s="100"/>
      <c r="G397" s="98" t="s">
        <v>3003</v>
      </c>
      <c r="H397" s="103"/>
      <c r="I397" s="103"/>
      <c r="J397" s="104"/>
      <c r="K397" s="96">
        <f t="shared" si="143"/>
        <v>0</v>
      </c>
      <c r="L397" s="96">
        <f t="shared" si="143"/>
        <v>0</v>
      </c>
      <c r="M397" s="96">
        <f t="shared" si="141"/>
        <v>0</v>
      </c>
      <c r="N397" s="103"/>
      <c r="O397" s="103"/>
      <c r="P397" s="103"/>
      <c r="Q397" s="106"/>
      <c r="R397" s="98"/>
      <c r="S397" s="98"/>
      <c r="T397" s="107"/>
      <c r="U397" s="109" t="e">
        <f t="shared" si="144"/>
        <v>#DIV/0!</v>
      </c>
      <c r="V397" s="109" t="e">
        <f t="shared" si="142"/>
        <v>#DIV/0!</v>
      </c>
      <c r="W397" s="109" t="e">
        <f t="shared" si="146"/>
        <v>#DIV/0!</v>
      </c>
      <c r="X397" s="110" t="e">
        <f t="shared" si="138"/>
        <v>#DIV/0!</v>
      </c>
      <c r="Y397" s="110" t="e">
        <f t="shared" si="147"/>
        <v>#DIV/0!</v>
      </c>
      <c r="Z397" s="110"/>
      <c r="AA397" s="104">
        <f t="shared" si="136"/>
        <v>0</v>
      </c>
      <c r="AB397" s="104"/>
      <c r="AC397" s="104"/>
      <c r="AD397" s="104"/>
      <c r="AE397" s="104" t="e">
        <f t="shared" si="145"/>
        <v>#DIV/0!</v>
      </c>
      <c r="AF397" s="104" t="e">
        <f t="shared" si="140"/>
        <v>#DIV/0!</v>
      </c>
      <c r="AG397" s="103"/>
      <c r="AH397" s="100"/>
      <c r="AI397" s="100"/>
      <c r="AJ397" s="100"/>
      <c r="AK397" s="103"/>
    </row>
    <row r="398" spans="1:37" x14ac:dyDescent="0.25">
      <c r="A398" s="99"/>
      <c r="B398" s="100"/>
      <c r="C398" s="98"/>
      <c r="D398" s="99"/>
      <c r="E398" s="103"/>
      <c r="F398" s="100"/>
      <c r="G398" s="98" t="s">
        <v>3003</v>
      </c>
      <c r="H398" s="103"/>
      <c r="I398" s="103"/>
      <c r="J398" s="104"/>
      <c r="K398" s="96">
        <f t="shared" si="143"/>
        <v>0</v>
      </c>
      <c r="L398" s="96">
        <f t="shared" si="143"/>
        <v>0</v>
      </c>
      <c r="M398" s="96">
        <f t="shared" si="141"/>
        <v>0</v>
      </c>
      <c r="N398" s="103"/>
      <c r="O398" s="103"/>
      <c r="P398" s="103"/>
      <c r="Q398" s="106"/>
      <c r="R398" s="98"/>
      <c r="S398" s="98"/>
      <c r="T398" s="107"/>
      <c r="U398" s="109" t="e">
        <f t="shared" si="144"/>
        <v>#DIV/0!</v>
      </c>
      <c r="V398" s="109" t="e">
        <f t="shared" si="142"/>
        <v>#DIV/0!</v>
      </c>
      <c r="W398" s="109" t="e">
        <f t="shared" si="146"/>
        <v>#DIV/0!</v>
      </c>
      <c r="X398" s="110" t="e">
        <f t="shared" si="138"/>
        <v>#DIV/0!</v>
      </c>
      <c r="Y398" s="110" t="e">
        <f t="shared" si="147"/>
        <v>#DIV/0!</v>
      </c>
      <c r="Z398" s="110"/>
      <c r="AA398" s="104">
        <f t="shared" si="136"/>
        <v>0</v>
      </c>
      <c r="AB398" s="104"/>
      <c r="AC398" s="104"/>
      <c r="AD398" s="104"/>
      <c r="AE398" s="104" t="e">
        <f t="shared" si="145"/>
        <v>#DIV/0!</v>
      </c>
      <c r="AF398" s="104" t="e">
        <f t="shared" si="140"/>
        <v>#DIV/0!</v>
      </c>
      <c r="AG398" s="103"/>
      <c r="AH398" s="100"/>
      <c r="AI398" s="100"/>
      <c r="AJ398" s="100"/>
      <c r="AK398" s="103"/>
    </row>
    <row r="399" spans="1:37" x14ac:dyDescent="0.25">
      <c r="A399" s="99"/>
      <c r="B399" s="100"/>
      <c r="C399" s="98"/>
      <c r="D399" s="99"/>
      <c r="E399" s="103"/>
      <c r="F399" s="100"/>
      <c r="G399" s="98" t="s">
        <v>3003</v>
      </c>
      <c r="H399" s="103"/>
      <c r="I399" s="103"/>
      <c r="J399" s="104"/>
      <c r="K399" s="96">
        <f t="shared" si="143"/>
        <v>0</v>
      </c>
      <c r="L399" s="96">
        <f t="shared" si="143"/>
        <v>0</v>
      </c>
      <c r="M399" s="96">
        <f t="shared" si="141"/>
        <v>0</v>
      </c>
      <c r="N399" s="103"/>
      <c r="O399" s="103"/>
      <c r="P399" s="103"/>
      <c r="Q399" s="106"/>
      <c r="R399" s="98"/>
      <c r="S399" s="98"/>
      <c r="T399" s="107"/>
      <c r="U399" s="109" t="e">
        <f t="shared" si="144"/>
        <v>#DIV/0!</v>
      </c>
      <c r="V399" s="109" t="e">
        <f t="shared" si="142"/>
        <v>#DIV/0!</v>
      </c>
      <c r="W399" s="109" t="e">
        <f t="shared" si="146"/>
        <v>#DIV/0!</v>
      </c>
      <c r="X399" s="110" t="e">
        <f t="shared" si="138"/>
        <v>#DIV/0!</v>
      </c>
      <c r="Y399" s="110" t="e">
        <f t="shared" si="147"/>
        <v>#DIV/0!</v>
      </c>
      <c r="Z399" s="110"/>
      <c r="AA399" s="104">
        <f t="shared" si="136"/>
        <v>0</v>
      </c>
      <c r="AB399" s="104"/>
      <c r="AC399" s="104"/>
      <c r="AD399" s="104"/>
      <c r="AE399" s="104" t="e">
        <f t="shared" si="145"/>
        <v>#DIV/0!</v>
      </c>
      <c r="AF399" s="104" t="e">
        <f t="shared" si="140"/>
        <v>#DIV/0!</v>
      </c>
      <c r="AG399" s="103"/>
      <c r="AH399" s="100"/>
      <c r="AI399" s="100"/>
      <c r="AJ399" s="100"/>
      <c r="AK399" s="103"/>
    </row>
    <row r="400" spans="1:37" x14ac:dyDescent="0.25">
      <c r="A400" s="99"/>
      <c r="B400" s="100"/>
      <c r="C400" s="98"/>
      <c r="D400" s="99"/>
      <c r="E400" s="103"/>
      <c r="F400" s="100"/>
      <c r="G400" s="98" t="s">
        <v>3003</v>
      </c>
      <c r="H400" s="103"/>
      <c r="I400" s="103"/>
      <c r="J400" s="104"/>
      <c r="K400" s="96">
        <f t="shared" si="143"/>
        <v>0</v>
      </c>
      <c r="L400" s="96">
        <f t="shared" si="143"/>
        <v>0</v>
      </c>
      <c r="M400" s="96">
        <f t="shared" si="141"/>
        <v>0</v>
      </c>
      <c r="N400" s="103"/>
      <c r="O400" s="103"/>
      <c r="P400" s="103"/>
      <c r="Q400" s="106"/>
      <c r="R400" s="98"/>
      <c r="S400" s="98"/>
      <c r="T400" s="107"/>
      <c r="U400" s="109" t="e">
        <f t="shared" si="144"/>
        <v>#DIV/0!</v>
      </c>
      <c r="V400" s="109" t="e">
        <f t="shared" si="142"/>
        <v>#DIV/0!</v>
      </c>
      <c r="W400" s="109" t="e">
        <f t="shared" si="146"/>
        <v>#DIV/0!</v>
      </c>
      <c r="X400" s="110" t="e">
        <f t="shared" si="138"/>
        <v>#DIV/0!</v>
      </c>
      <c r="Y400" s="110" t="e">
        <f t="shared" si="147"/>
        <v>#DIV/0!</v>
      </c>
      <c r="Z400" s="110"/>
      <c r="AA400" s="104">
        <f t="shared" si="136"/>
        <v>0</v>
      </c>
      <c r="AB400" s="104"/>
      <c r="AC400" s="104"/>
      <c r="AD400" s="104"/>
      <c r="AE400" s="104" t="e">
        <f t="shared" si="145"/>
        <v>#DIV/0!</v>
      </c>
      <c r="AF400" s="104" t="e">
        <f t="shared" si="140"/>
        <v>#DIV/0!</v>
      </c>
      <c r="AG400" s="103"/>
      <c r="AH400" s="100"/>
      <c r="AI400" s="100"/>
      <c r="AJ400" s="100"/>
      <c r="AK400" s="103"/>
    </row>
    <row r="401" spans="1:37" x14ac:dyDescent="0.25">
      <c r="A401" s="99"/>
      <c r="B401" s="100"/>
      <c r="C401" s="98"/>
      <c r="D401" s="99"/>
      <c r="E401" s="103"/>
      <c r="F401" s="100"/>
      <c r="G401" s="98" t="s">
        <v>3003</v>
      </c>
      <c r="H401" s="103"/>
      <c r="I401" s="103"/>
      <c r="J401" s="104"/>
      <c r="K401" s="96">
        <f t="shared" si="143"/>
        <v>0</v>
      </c>
      <c r="L401" s="96">
        <f t="shared" si="143"/>
        <v>0</v>
      </c>
      <c r="M401" s="96">
        <f t="shared" si="141"/>
        <v>0</v>
      </c>
      <c r="N401" s="103"/>
      <c r="O401" s="103"/>
      <c r="P401" s="103"/>
      <c r="Q401" s="106"/>
      <c r="R401" s="98"/>
      <c r="S401" s="98"/>
      <c r="T401" s="107"/>
      <c r="U401" s="109" t="e">
        <f t="shared" si="144"/>
        <v>#DIV/0!</v>
      </c>
      <c r="V401" s="109" t="e">
        <f t="shared" si="142"/>
        <v>#DIV/0!</v>
      </c>
      <c r="W401" s="109" t="e">
        <f t="shared" si="146"/>
        <v>#DIV/0!</v>
      </c>
      <c r="X401" s="110" t="e">
        <f t="shared" si="138"/>
        <v>#DIV/0!</v>
      </c>
      <c r="Y401" s="110" t="e">
        <f t="shared" si="147"/>
        <v>#DIV/0!</v>
      </c>
      <c r="Z401" s="110"/>
      <c r="AA401" s="104">
        <f t="shared" si="136"/>
        <v>0</v>
      </c>
      <c r="AB401" s="104"/>
      <c r="AC401" s="104"/>
      <c r="AD401" s="104"/>
      <c r="AE401" s="104" t="e">
        <f t="shared" si="145"/>
        <v>#DIV/0!</v>
      </c>
      <c r="AF401" s="104" t="e">
        <f t="shared" si="140"/>
        <v>#DIV/0!</v>
      </c>
      <c r="AG401" s="103"/>
      <c r="AH401" s="100"/>
      <c r="AI401" s="100"/>
      <c r="AJ401" s="100"/>
      <c r="AK401" s="103"/>
    </row>
    <row r="402" spans="1:37" x14ac:dyDescent="0.25">
      <c r="A402" s="99"/>
      <c r="B402" s="100"/>
      <c r="C402" s="98"/>
      <c r="D402" s="99"/>
      <c r="E402" s="103"/>
      <c r="F402" s="100"/>
      <c r="G402" s="98" t="s">
        <v>3003</v>
      </c>
      <c r="H402" s="103"/>
      <c r="I402" s="103"/>
      <c r="J402" s="104"/>
      <c r="K402" s="96">
        <f t="shared" si="143"/>
        <v>0</v>
      </c>
      <c r="L402" s="96">
        <f t="shared" si="143"/>
        <v>0</v>
      </c>
      <c r="M402" s="96">
        <f t="shared" si="141"/>
        <v>0</v>
      </c>
      <c r="N402" s="103"/>
      <c r="O402" s="103"/>
      <c r="P402" s="103"/>
      <c r="Q402" s="106"/>
      <c r="R402" s="98"/>
      <c r="S402" s="98"/>
      <c r="T402" s="107"/>
      <c r="U402" s="109" t="e">
        <f t="shared" si="144"/>
        <v>#DIV/0!</v>
      </c>
      <c r="V402" s="109" t="e">
        <f t="shared" si="142"/>
        <v>#DIV/0!</v>
      </c>
      <c r="W402" s="109" t="e">
        <f t="shared" si="146"/>
        <v>#DIV/0!</v>
      </c>
      <c r="X402" s="110" t="e">
        <f t="shared" si="138"/>
        <v>#DIV/0!</v>
      </c>
      <c r="Y402" s="110" t="e">
        <f t="shared" si="147"/>
        <v>#DIV/0!</v>
      </c>
      <c r="Z402" s="110"/>
      <c r="AA402" s="104">
        <f t="shared" si="136"/>
        <v>0</v>
      </c>
      <c r="AB402" s="104"/>
      <c r="AC402" s="104"/>
      <c r="AD402" s="104"/>
      <c r="AE402" s="104" t="e">
        <f t="shared" si="145"/>
        <v>#DIV/0!</v>
      </c>
      <c r="AF402" s="104" t="e">
        <f t="shared" si="140"/>
        <v>#DIV/0!</v>
      </c>
      <c r="AG402" s="103"/>
      <c r="AH402" s="100"/>
      <c r="AI402" s="100"/>
      <c r="AJ402" s="100"/>
      <c r="AK402" s="103"/>
    </row>
    <row r="403" spans="1:37" x14ac:dyDescent="0.25">
      <c r="A403" s="99"/>
      <c r="B403" s="100"/>
      <c r="C403" s="98"/>
      <c r="D403" s="99"/>
      <c r="E403" s="103"/>
      <c r="F403" s="100"/>
      <c r="G403" s="98" t="s">
        <v>3003</v>
      </c>
      <c r="H403" s="103"/>
      <c r="I403" s="103"/>
      <c r="J403" s="104"/>
      <c r="K403" s="96">
        <f t="shared" si="143"/>
        <v>0</v>
      </c>
      <c r="L403" s="96">
        <f t="shared" si="143"/>
        <v>0</v>
      </c>
      <c r="M403" s="96">
        <f t="shared" si="141"/>
        <v>0</v>
      </c>
      <c r="N403" s="103"/>
      <c r="O403" s="103"/>
      <c r="P403" s="103"/>
      <c r="Q403" s="106"/>
      <c r="R403" s="98"/>
      <c r="S403" s="98"/>
      <c r="T403" s="107"/>
      <c r="U403" s="109" t="e">
        <f t="shared" si="144"/>
        <v>#DIV/0!</v>
      </c>
      <c r="V403" s="109" t="e">
        <f t="shared" si="142"/>
        <v>#DIV/0!</v>
      </c>
      <c r="W403" s="109" t="e">
        <f t="shared" si="146"/>
        <v>#DIV/0!</v>
      </c>
      <c r="X403" s="110" t="e">
        <f t="shared" si="138"/>
        <v>#DIV/0!</v>
      </c>
      <c r="Y403" s="110" t="e">
        <f t="shared" si="147"/>
        <v>#DIV/0!</v>
      </c>
      <c r="Z403" s="110"/>
      <c r="AA403" s="104">
        <f t="shared" si="136"/>
        <v>0</v>
      </c>
      <c r="AB403" s="104"/>
      <c r="AC403" s="104"/>
      <c r="AD403" s="104"/>
      <c r="AE403" s="104" t="e">
        <f t="shared" si="145"/>
        <v>#DIV/0!</v>
      </c>
      <c r="AF403" s="104" t="e">
        <f t="shared" si="140"/>
        <v>#DIV/0!</v>
      </c>
      <c r="AG403" s="103"/>
      <c r="AH403" s="100"/>
      <c r="AI403" s="100"/>
      <c r="AJ403" s="100"/>
      <c r="AK403" s="103"/>
    </row>
    <row r="404" spans="1:37" x14ac:dyDescent="0.25">
      <c r="A404" s="99"/>
      <c r="B404" s="100"/>
      <c r="C404" s="98"/>
      <c r="D404" s="99"/>
      <c r="E404" s="103"/>
      <c r="F404" s="100"/>
      <c r="G404" s="98" t="s">
        <v>3003</v>
      </c>
      <c r="H404" s="103"/>
      <c r="I404" s="103"/>
      <c r="J404" s="104"/>
      <c r="K404" s="96">
        <f t="shared" si="143"/>
        <v>0</v>
      </c>
      <c r="L404" s="96">
        <f t="shared" si="143"/>
        <v>0</v>
      </c>
      <c r="M404" s="96">
        <f t="shared" si="141"/>
        <v>0</v>
      </c>
      <c r="N404" s="103"/>
      <c r="O404" s="103"/>
      <c r="P404" s="103"/>
      <c r="Q404" s="106"/>
      <c r="R404" s="98"/>
      <c r="S404" s="98"/>
      <c r="T404" s="107"/>
      <c r="U404" s="109" t="e">
        <f t="shared" si="144"/>
        <v>#DIV/0!</v>
      </c>
      <c r="V404" s="109" t="e">
        <f t="shared" si="142"/>
        <v>#DIV/0!</v>
      </c>
      <c r="W404" s="109" t="e">
        <f t="shared" si="146"/>
        <v>#DIV/0!</v>
      </c>
      <c r="X404" s="110" t="e">
        <f t="shared" si="138"/>
        <v>#DIV/0!</v>
      </c>
      <c r="Y404" s="110" t="e">
        <f t="shared" si="147"/>
        <v>#DIV/0!</v>
      </c>
      <c r="Z404" s="110"/>
      <c r="AA404" s="104">
        <f t="shared" si="136"/>
        <v>0</v>
      </c>
      <c r="AB404" s="104"/>
      <c r="AC404" s="104"/>
      <c r="AD404" s="104"/>
      <c r="AE404" s="104" t="e">
        <f t="shared" si="145"/>
        <v>#DIV/0!</v>
      </c>
      <c r="AF404" s="104" t="e">
        <f t="shared" si="140"/>
        <v>#DIV/0!</v>
      </c>
      <c r="AG404" s="103"/>
      <c r="AH404" s="100"/>
      <c r="AI404" s="100"/>
      <c r="AJ404" s="100"/>
      <c r="AK404" s="103"/>
    </row>
    <row r="405" spans="1:37" x14ac:dyDescent="0.25">
      <c r="A405" s="99"/>
      <c r="B405" s="100"/>
      <c r="C405" s="98"/>
      <c r="D405" s="99"/>
      <c r="E405" s="103"/>
      <c r="F405" s="100"/>
      <c r="G405" s="98" t="s">
        <v>3003</v>
      </c>
      <c r="H405" s="103"/>
      <c r="I405" s="103"/>
      <c r="J405" s="104"/>
      <c r="K405" s="96">
        <f t="shared" si="143"/>
        <v>0</v>
      </c>
      <c r="L405" s="96">
        <f t="shared" si="143"/>
        <v>0</v>
      </c>
      <c r="M405" s="96">
        <f t="shared" si="141"/>
        <v>0</v>
      </c>
      <c r="N405" s="103"/>
      <c r="O405" s="103"/>
      <c r="P405" s="103"/>
      <c r="Q405" s="106"/>
      <c r="R405" s="98"/>
      <c r="S405" s="98"/>
      <c r="T405" s="107"/>
      <c r="U405" s="109" t="e">
        <f t="shared" si="144"/>
        <v>#DIV/0!</v>
      </c>
      <c r="V405" s="109" t="e">
        <f t="shared" si="142"/>
        <v>#DIV/0!</v>
      </c>
      <c r="W405" s="109" t="e">
        <f t="shared" si="146"/>
        <v>#DIV/0!</v>
      </c>
      <c r="X405" s="110" t="e">
        <f t="shared" si="138"/>
        <v>#DIV/0!</v>
      </c>
      <c r="Y405" s="110" t="e">
        <f t="shared" si="147"/>
        <v>#DIV/0!</v>
      </c>
      <c r="Z405" s="110"/>
      <c r="AA405" s="104">
        <f t="shared" si="136"/>
        <v>0</v>
      </c>
      <c r="AB405" s="104"/>
      <c r="AC405" s="104"/>
      <c r="AD405" s="104"/>
      <c r="AE405" s="104" t="e">
        <f t="shared" si="145"/>
        <v>#DIV/0!</v>
      </c>
      <c r="AF405" s="104" t="e">
        <f t="shared" si="140"/>
        <v>#DIV/0!</v>
      </c>
      <c r="AG405" s="103"/>
      <c r="AH405" s="100"/>
      <c r="AI405" s="100"/>
      <c r="AJ405" s="100"/>
      <c r="AK405" s="103"/>
    </row>
    <row r="406" spans="1:37" x14ac:dyDescent="0.25">
      <c r="A406" s="99"/>
      <c r="B406" s="100"/>
      <c r="C406" s="98"/>
      <c r="D406" s="99"/>
      <c r="E406" s="103"/>
      <c r="F406" s="100"/>
      <c r="G406" s="98" t="s">
        <v>3003</v>
      </c>
      <c r="H406" s="103"/>
      <c r="I406" s="103"/>
      <c r="J406" s="104"/>
      <c r="K406" s="96">
        <f t="shared" si="143"/>
        <v>0</v>
      </c>
      <c r="L406" s="96">
        <f t="shared" si="143"/>
        <v>0</v>
      </c>
      <c r="M406" s="96">
        <f t="shared" si="141"/>
        <v>0</v>
      </c>
      <c r="N406" s="103"/>
      <c r="O406" s="103"/>
      <c r="P406" s="103"/>
      <c r="Q406" s="106"/>
      <c r="R406" s="98"/>
      <c r="S406" s="98"/>
      <c r="T406" s="107"/>
      <c r="U406" s="109" t="e">
        <f t="shared" si="144"/>
        <v>#DIV/0!</v>
      </c>
      <c r="V406" s="109" t="e">
        <f t="shared" si="142"/>
        <v>#DIV/0!</v>
      </c>
      <c r="W406" s="109" t="e">
        <f t="shared" si="146"/>
        <v>#DIV/0!</v>
      </c>
      <c r="X406" s="110" t="e">
        <f t="shared" si="138"/>
        <v>#DIV/0!</v>
      </c>
      <c r="Y406" s="110" t="e">
        <f t="shared" si="147"/>
        <v>#DIV/0!</v>
      </c>
      <c r="Z406" s="110"/>
      <c r="AA406" s="104">
        <f t="shared" si="136"/>
        <v>0</v>
      </c>
      <c r="AB406" s="104"/>
      <c r="AC406" s="104"/>
      <c r="AD406" s="104"/>
      <c r="AE406" s="104" t="e">
        <f t="shared" si="145"/>
        <v>#DIV/0!</v>
      </c>
      <c r="AF406" s="104" t="e">
        <f t="shared" si="140"/>
        <v>#DIV/0!</v>
      </c>
      <c r="AG406" s="103"/>
      <c r="AH406" s="100"/>
      <c r="AI406" s="100"/>
      <c r="AJ406" s="100"/>
      <c r="AK406" s="103"/>
    </row>
    <row r="407" spans="1:37" x14ac:dyDescent="0.25">
      <c r="A407" s="99"/>
      <c r="B407" s="100"/>
      <c r="C407" s="98"/>
      <c r="D407" s="99"/>
      <c r="E407" s="103"/>
      <c r="F407" s="100"/>
      <c r="G407" s="98" t="s">
        <v>3003</v>
      </c>
      <c r="H407" s="103"/>
      <c r="I407" s="103"/>
      <c r="J407" s="104"/>
      <c r="K407" s="96">
        <f t="shared" si="143"/>
        <v>0</v>
      </c>
      <c r="L407" s="96">
        <f t="shared" si="143"/>
        <v>0</v>
      </c>
      <c r="M407" s="96">
        <f t="shared" si="141"/>
        <v>0</v>
      </c>
      <c r="N407" s="103"/>
      <c r="O407" s="103"/>
      <c r="P407" s="103"/>
      <c r="Q407" s="106"/>
      <c r="R407" s="98"/>
      <c r="S407" s="98"/>
      <c r="T407" s="107"/>
      <c r="U407" s="109" t="e">
        <f t="shared" si="144"/>
        <v>#DIV/0!</v>
      </c>
      <c r="V407" s="109" t="e">
        <f t="shared" si="142"/>
        <v>#DIV/0!</v>
      </c>
      <c r="W407" s="109" t="e">
        <f t="shared" si="146"/>
        <v>#DIV/0!</v>
      </c>
      <c r="X407" s="110" t="e">
        <f t="shared" si="138"/>
        <v>#DIV/0!</v>
      </c>
      <c r="Y407" s="110" t="e">
        <f t="shared" si="147"/>
        <v>#DIV/0!</v>
      </c>
      <c r="Z407" s="110"/>
      <c r="AA407" s="104">
        <f t="shared" si="136"/>
        <v>0</v>
      </c>
      <c r="AB407" s="104"/>
      <c r="AC407" s="104"/>
      <c r="AD407" s="104"/>
      <c r="AE407" s="104" t="e">
        <f t="shared" si="145"/>
        <v>#DIV/0!</v>
      </c>
      <c r="AF407" s="104" t="e">
        <f t="shared" si="140"/>
        <v>#DIV/0!</v>
      </c>
      <c r="AG407" s="103"/>
      <c r="AH407" s="100"/>
      <c r="AI407" s="100"/>
      <c r="AJ407" s="100"/>
      <c r="AK407" s="103"/>
    </row>
    <row r="408" spans="1:37" x14ac:dyDescent="0.25">
      <c r="A408" s="99"/>
      <c r="B408" s="100"/>
      <c r="C408" s="98"/>
      <c r="D408" s="99"/>
      <c r="E408" s="103"/>
      <c r="F408" s="100"/>
      <c r="G408" s="98" t="s">
        <v>3003</v>
      </c>
      <c r="H408" s="103"/>
      <c r="I408" s="103"/>
      <c r="J408" s="104"/>
      <c r="K408" s="96">
        <f t="shared" si="143"/>
        <v>0</v>
      </c>
      <c r="L408" s="96">
        <f t="shared" si="143"/>
        <v>0</v>
      </c>
      <c r="M408" s="96">
        <f t="shared" si="141"/>
        <v>0</v>
      </c>
      <c r="N408" s="103"/>
      <c r="O408" s="103"/>
      <c r="P408" s="103"/>
      <c r="Q408" s="106"/>
      <c r="R408" s="98"/>
      <c r="S408" s="98"/>
      <c r="T408" s="107"/>
      <c r="U408" s="109" t="e">
        <f t="shared" si="144"/>
        <v>#DIV/0!</v>
      </c>
      <c r="V408" s="109" t="e">
        <f t="shared" si="142"/>
        <v>#DIV/0!</v>
      </c>
      <c r="W408" s="109" t="e">
        <f t="shared" si="146"/>
        <v>#DIV/0!</v>
      </c>
      <c r="X408" s="110" t="e">
        <f t="shared" si="138"/>
        <v>#DIV/0!</v>
      </c>
      <c r="Y408" s="110" t="e">
        <f t="shared" si="147"/>
        <v>#DIV/0!</v>
      </c>
      <c r="Z408" s="110"/>
      <c r="AA408" s="104">
        <f t="shared" si="136"/>
        <v>0</v>
      </c>
      <c r="AB408" s="104"/>
      <c r="AC408" s="104"/>
      <c r="AD408" s="104"/>
      <c r="AE408" s="104" t="e">
        <f t="shared" si="145"/>
        <v>#DIV/0!</v>
      </c>
      <c r="AF408" s="104" t="e">
        <f t="shared" si="140"/>
        <v>#DIV/0!</v>
      </c>
      <c r="AG408" s="103"/>
      <c r="AH408" s="100"/>
      <c r="AI408" s="100"/>
      <c r="AJ408" s="100"/>
      <c r="AK408" s="103"/>
    </row>
    <row r="409" spans="1:37" x14ac:dyDescent="0.25">
      <c r="A409" s="99"/>
      <c r="B409" s="100"/>
      <c r="C409" s="98"/>
      <c r="D409" s="99"/>
      <c r="E409" s="103"/>
      <c r="F409" s="100"/>
      <c r="G409" s="98" t="s">
        <v>3003</v>
      </c>
      <c r="H409" s="103"/>
      <c r="I409" s="103"/>
      <c r="J409" s="104"/>
      <c r="K409" s="96">
        <f t="shared" si="143"/>
        <v>0</v>
      </c>
      <c r="L409" s="96">
        <f t="shared" si="143"/>
        <v>0</v>
      </c>
      <c r="M409" s="96">
        <f t="shared" si="141"/>
        <v>0</v>
      </c>
      <c r="N409" s="103"/>
      <c r="O409" s="103"/>
      <c r="P409" s="103"/>
      <c r="Q409" s="106"/>
      <c r="R409" s="98"/>
      <c r="S409" s="98"/>
      <c r="T409" s="107"/>
      <c r="U409" s="109" t="e">
        <f t="shared" si="144"/>
        <v>#DIV/0!</v>
      </c>
      <c r="V409" s="109" t="e">
        <f t="shared" si="142"/>
        <v>#DIV/0!</v>
      </c>
      <c r="W409" s="109" t="e">
        <f t="shared" si="146"/>
        <v>#DIV/0!</v>
      </c>
      <c r="X409" s="110" t="e">
        <f t="shared" si="138"/>
        <v>#DIV/0!</v>
      </c>
      <c r="Y409" s="110" t="e">
        <f t="shared" si="147"/>
        <v>#DIV/0!</v>
      </c>
      <c r="Z409" s="110"/>
      <c r="AA409" s="104">
        <f t="shared" si="136"/>
        <v>0</v>
      </c>
      <c r="AB409" s="104"/>
      <c r="AC409" s="104"/>
      <c r="AD409" s="104"/>
      <c r="AE409" s="104" t="e">
        <f t="shared" si="145"/>
        <v>#DIV/0!</v>
      </c>
      <c r="AF409" s="104" t="e">
        <f t="shared" si="140"/>
        <v>#DIV/0!</v>
      </c>
      <c r="AG409" s="103"/>
      <c r="AH409" s="100"/>
      <c r="AI409" s="100"/>
      <c r="AJ409" s="100"/>
      <c r="AK409" s="103"/>
    </row>
    <row r="410" spans="1:37" x14ac:dyDescent="0.25">
      <c r="A410" s="99"/>
      <c r="B410" s="100"/>
      <c r="C410" s="98"/>
      <c r="D410" s="99"/>
      <c r="E410" s="103"/>
      <c r="F410" s="100"/>
      <c r="G410" s="98" t="s">
        <v>3003</v>
      </c>
      <c r="H410" s="103"/>
      <c r="I410" s="103"/>
      <c r="J410" s="104"/>
      <c r="K410" s="96">
        <f t="shared" si="143"/>
        <v>0</v>
      </c>
      <c r="L410" s="96">
        <f t="shared" si="143"/>
        <v>0</v>
      </c>
      <c r="M410" s="96">
        <f t="shared" si="141"/>
        <v>0</v>
      </c>
      <c r="N410" s="103"/>
      <c r="O410" s="103"/>
      <c r="P410" s="103"/>
      <c r="Q410" s="106"/>
      <c r="R410" s="98"/>
      <c r="S410" s="98"/>
      <c r="T410" s="107"/>
      <c r="U410" s="109" t="e">
        <f t="shared" si="144"/>
        <v>#DIV/0!</v>
      </c>
      <c r="V410" s="109" t="e">
        <f t="shared" si="142"/>
        <v>#DIV/0!</v>
      </c>
      <c r="W410" s="109" t="e">
        <f t="shared" si="146"/>
        <v>#DIV/0!</v>
      </c>
      <c r="X410" s="110" t="e">
        <f t="shared" si="138"/>
        <v>#DIV/0!</v>
      </c>
      <c r="Y410" s="110" t="e">
        <f t="shared" si="147"/>
        <v>#DIV/0!</v>
      </c>
      <c r="Z410" s="110"/>
      <c r="AA410" s="104">
        <f t="shared" si="136"/>
        <v>0</v>
      </c>
      <c r="AB410" s="104"/>
      <c r="AC410" s="104"/>
      <c r="AD410" s="104"/>
      <c r="AE410" s="104" t="e">
        <f t="shared" si="145"/>
        <v>#DIV/0!</v>
      </c>
      <c r="AF410" s="104" t="e">
        <f t="shared" si="140"/>
        <v>#DIV/0!</v>
      </c>
      <c r="AG410" s="103"/>
      <c r="AH410" s="100"/>
      <c r="AI410" s="100"/>
      <c r="AJ410" s="100"/>
      <c r="AK410" s="103"/>
    </row>
    <row r="411" spans="1:37" x14ac:dyDescent="0.25">
      <c r="A411" s="99"/>
      <c r="B411" s="100"/>
      <c r="C411" s="98"/>
      <c r="D411" s="99"/>
      <c r="E411" s="103"/>
      <c r="F411" s="100"/>
      <c r="G411" s="98" t="s">
        <v>3003</v>
      </c>
      <c r="H411" s="103"/>
      <c r="I411" s="103"/>
      <c r="J411" s="104"/>
      <c r="K411" s="96">
        <f t="shared" si="143"/>
        <v>0</v>
      </c>
      <c r="L411" s="96">
        <f t="shared" si="143"/>
        <v>0</v>
      </c>
      <c r="M411" s="96">
        <f t="shared" si="141"/>
        <v>0</v>
      </c>
      <c r="N411" s="103"/>
      <c r="O411" s="103"/>
      <c r="P411" s="103"/>
      <c r="Q411" s="106"/>
      <c r="R411" s="98"/>
      <c r="S411" s="98"/>
      <c r="T411" s="107"/>
      <c r="U411" s="109" t="e">
        <f t="shared" si="144"/>
        <v>#DIV/0!</v>
      </c>
      <c r="V411" s="109" t="e">
        <f t="shared" si="142"/>
        <v>#DIV/0!</v>
      </c>
      <c r="W411" s="109" t="e">
        <f t="shared" si="146"/>
        <v>#DIV/0!</v>
      </c>
      <c r="X411" s="110" t="e">
        <f t="shared" si="138"/>
        <v>#DIV/0!</v>
      </c>
      <c r="Y411" s="110" t="e">
        <f t="shared" si="147"/>
        <v>#DIV/0!</v>
      </c>
      <c r="Z411" s="110"/>
      <c r="AA411" s="104">
        <f t="shared" si="136"/>
        <v>0</v>
      </c>
      <c r="AB411" s="104"/>
      <c r="AC411" s="104"/>
      <c r="AD411" s="104"/>
      <c r="AE411" s="104" t="e">
        <f t="shared" si="145"/>
        <v>#DIV/0!</v>
      </c>
      <c r="AF411" s="104" t="e">
        <f t="shared" si="140"/>
        <v>#DIV/0!</v>
      </c>
      <c r="AG411" s="103"/>
      <c r="AH411" s="100"/>
      <c r="AI411" s="100"/>
      <c r="AJ411" s="100"/>
      <c r="AK411" s="103"/>
    </row>
    <row r="412" spans="1:37" x14ac:dyDescent="0.25">
      <c r="A412" s="99"/>
      <c r="B412" s="100"/>
      <c r="C412" s="98"/>
      <c r="D412" s="99"/>
      <c r="E412" s="103"/>
      <c r="F412" s="100"/>
      <c r="G412" s="98" t="s">
        <v>3003</v>
      </c>
      <c r="H412" s="103"/>
      <c r="I412" s="103"/>
      <c r="J412" s="104"/>
      <c r="K412" s="96">
        <f t="shared" si="143"/>
        <v>0</v>
      </c>
      <c r="L412" s="96">
        <f t="shared" si="143"/>
        <v>0</v>
      </c>
      <c r="M412" s="96">
        <f t="shared" si="141"/>
        <v>0</v>
      </c>
      <c r="N412" s="103"/>
      <c r="O412" s="103"/>
      <c r="P412" s="103"/>
      <c r="Q412" s="106"/>
      <c r="R412" s="98"/>
      <c r="S412" s="98"/>
      <c r="T412" s="107"/>
      <c r="U412" s="109" t="e">
        <f t="shared" si="144"/>
        <v>#DIV/0!</v>
      </c>
      <c r="V412" s="109" t="e">
        <f t="shared" si="142"/>
        <v>#DIV/0!</v>
      </c>
      <c r="W412" s="109" t="e">
        <f t="shared" si="146"/>
        <v>#DIV/0!</v>
      </c>
      <c r="X412" s="110" t="e">
        <f t="shared" si="138"/>
        <v>#DIV/0!</v>
      </c>
      <c r="Y412" s="110" t="e">
        <f t="shared" si="147"/>
        <v>#DIV/0!</v>
      </c>
      <c r="Z412" s="110"/>
      <c r="AA412" s="104">
        <f t="shared" si="136"/>
        <v>0</v>
      </c>
      <c r="AB412" s="104"/>
      <c r="AC412" s="104"/>
      <c r="AD412" s="104"/>
      <c r="AE412" s="104" t="e">
        <f t="shared" si="145"/>
        <v>#DIV/0!</v>
      </c>
      <c r="AF412" s="104" t="e">
        <f t="shared" si="140"/>
        <v>#DIV/0!</v>
      </c>
      <c r="AG412" s="103"/>
      <c r="AH412" s="100"/>
      <c r="AI412" s="100"/>
      <c r="AJ412" s="100"/>
      <c r="AK412" s="103"/>
    </row>
    <row r="413" spans="1:37" x14ac:dyDescent="0.25">
      <c r="U413" s="136"/>
      <c r="V413" s="136"/>
      <c r="W413" s="136"/>
    </row>
    <row r="414" spans="1:37" x14ac:dyDescent="0.25">
      <c r="U414" s="136"/>
      <c r="V414" s="136"/>
      <c r="W414" s="136"/>
    </row>
    <row r="415" spans="1:37" x14ac:dyDescent="0.25">
      <c r="U415" s="136"/>
      <c r="V415" s="136"/>
      <c r="W415" s="136"/>
    </row>
    <row r="416" spans="1:37" x14ac:dyDescent="0.25">
      <c r="U416" s="136"/>
      <c r="V416" s="136"/>
      <c r="W416" s="136"/>
    </row>
    <row r="417" spans="1:37" s="120" customFormat="1" x14ac:dyDescent="0.25">
      <c r="A417" s="91"/>
      <c r="C417" s="91"/>
      <c r="D417" s="133"/>
      <c r="E417" s="112"/>
      <c r="G417" s="91"/>
      <c r="H417" s="112"/>
      <c r="I417" s="112"/>
      <c r="J417" s="91"/>
      <c r="K417" s="91"/>
      <c r="L417" s="91"/>
      <c r="M417" s="91"/>
      <c r="N417" s="112"/>
      <c r="O417" s="112"/>
      <c r="P417" s="112"/>
      <c r="Q417" s="91"/>
      <c r="R417" s="91"/>
      <c r="S417" s="91"/>
      <c r="T417" s="135"/>
      <c r="U417" s="136"/>
      <c r="V417" s="136"/>
      <c r="W417" s="136"/>
      <c r="AA417" s="91"/>
      <c r="AB417" s="91"/>
      <c r="AC417" s="91"/>
      <c r="AD417" s="122"/>
      <c r="AE417" s="122"/>
      <c r="AF417" s="122"/>
      <c r="AG417" s="112"/>
      <c r="AK417" s="112"/>
    </row>
    <row r="418" spans="1:37" s="120" customFormat="1" x14ac:dyDescent="0.25">
      <c r="A418" s="91"/>
      <c r="C418" s="91"/>
      <c r="D418" s="133"/>
      <c r="E418" s="112"/>
      <c r="G418" s="91"/>
      <c r="H418" s="112"/>
      <c r="I418" s="112"/>
      <c r="J418" s="91"/>
      <c r="K418" s="91"/>
      <c r="L418" s="91"/>
      <c r="M418" s="91"/>
      <c r="N418" s="112"/>
      <c r="O418" s="112"/>
      <c r="P418" s="112"/>
      <c r="Q418" s="91"/>
      <c r="R418" s="91"/>
      <c r="S418" s="91"/>
      <c r="T418" s="135"/>
      <c r="U418" s="136"/>
      <c r="V418" s="136"/>
      <c r="W418" s="136"/>
      <c r="AA418" s="91"/>
      <c r="AB418" s="91"/>
      <c r="AC418" s="91"/>
      <c r="AD418" s="122"/>
      <c r="AE418" s="122"/>
      <c r="AF418" s="122"/>
      <c r="AG418" s="112"/>
      <c r="AK418" s="112"/>
    </row>
    <row r="419" spans="1:37" s="120" customFormat="1" x14ac:dyDescent="0.25">
      <c r="A419" s="91"/>
      <c r="C419" s="91"/>
      <c r="D419" s="133"/>
      <c r="E419" s="112"/>
      <c r="G419" s="91"/>
      <c r="H419" s="112"/>
      <c r="I419" s="112"/>
      <c r="J419" s="91"/>
      <c r="K419" s="91"/>
      <c r="L419" s="91"/>
      <c r="M419" s="91"/>
      <c r="N419" s="112"/>
      <c r="O419" s="112"/>
      <c r="P419" s="112"/>
      <c r="Q419" s="91"/>
      <c r="R419" s="91"/>
      <c r="S419" s="91"/>
      <c r="T419" s="135"/>
      <c r="U419" s="136"/>
      <c r="V419" s="136"/>
      <c r="W419" s="136"/>
      <c r="AA419" s="91"/>
      <c r="AB419" s="91"/>
      <c r="AC419" s="91"/>
      <c r="AD419" s="122"/>
      <c r="AE419" s="122"/>
      <c r="AF419" s="122"/>
      <c r="AG419" s="112"/>
      <c r="AK419" s="112"/>
    </row>
    <row r="420" spans="1:37" s="120" customFormat="1" x14ac:dyDescent="0.25">
      <c r="A420" s="91"/>
      <c r="C420" s="91"/>
      <c r="D420" s="133"/>
      <c r="E420" s="112"/>
      <c r="G420" s="91"/>
      <c r="H420" s="112"/>
      <c r="I420" s="112"/>
      <c r="J420" s="91"/>
      <c r="K420" s="91"/>
      <c r="L420" s="91"/>
      <c r="M420" s="91"/>
      <c r="N420" s="112"/>
      <c r="O420" s="112"/>
      <c r="P420" s="112"/>
      <c r="Q420" s="91"/>
      <c r="R420" s="91"/>
      <c r="S420" s="91"/>
      <c r="T420" s="135"/>
      <c r="U420" s="136"/>
      <c r="V420" s="136"/>
      <c r="W420" s="136"/>
      <c r="AA420" s="91"/>
      <c r="AB420" s="91"/>
      <c r="AC420" s="91"/>
      <c r="AD420" s="122"/>
      <c r="AE420" s="122"/>
      <c r="AF420" s="122"/>
      <c r="AG420" s="112"/>
      <c r="AK420" s="112"/>
    </row>
    <row r="421" spans="1:37" s="120" customFormat="1" x14ac:dyDescent="0.25">
      <c r="A421" s="91"/>
      <c r="C421" s="91"/>
      <c r="D421" s="133"/>
      <c r="E421" s="112"/>
      <c r="G421" s="91"/>
      <c r="H421" s="112"/>
      <c r="I421" s="112"/>
      <c r="J421" s="91"/>
      <c r="K421" s="91"/>
      <c r="L421" s="91"/>
      <c r="M421" s="91"/>
      <c r="N421" s="112"/>
      <c r="O421" s="112"/>
      <c r="P421" s="112"/>
      <c r="Q421" s="91"/>
      <c r="R421" s="91"/>
      <c r="S421" s="91"/>
      <c r="T421" s="135"/>
      <c r="U421" s="136"/>
      <c r="V421" s="136"/>
      <c r="W421" s="136"/>
      <c r="AA421" s="91"/>
      <c r="AB421" s="91"/>
      <c r="AC421" s="91"/>
      <c r="AD421" s="122"/>
      <c r="AE421" s="122"/>
      <c r="AF421" s="122"/>
      <c r="AG421" s="112"/>
      <c r="AK421" s="112"/>
    </row>
    <row r="422" spans="1:37" s="120" customFormat="1" x14ac:dyDescent="0.25">
      <c r="A422" s="91"/>
      <c r="C422" s="91"/>
      <c r="D422" s="133"/>
      <c r="E422" s="112"/>
      <c r="G422" s="91"/>
      <c r="H422" s="112"/>
      <c r="I422" s="112"/>
      <c r="J422" s="91"/>
      <c r="K422" s="91"/>
      <c r="L422" s="91"/>
      <c r="M422" s="91"/>
      <c r="N422" s="112"/>
      <c r="O422" s="112"/>
      <c r="P422" s="112"/>
      <c r="Q422" s="91"/>
      <c r="R422" s="91"/>
      <c r="S422" s="91"/>
      <c r="T422" s="135"/>
      <c r="U422" s="136"/>
      <c r="V422" s="136"/>
      <c r="W422" s="136"/>
      <c r="AA422" s="91"/>
      <c r="AB422" s="91"/>
      <c r="AC422" s="91"/>
      <c r="AD422" s="122"/>
      <c r="AE422" s="122"/>
      <c r="AF422" s="122"/>
      <c r="AG422" s="112"/>
      <c r="AK422" s="112"/>
    </row>
    <row r="423" spans="1:37" s="120" customFormat="1" x14ac:dyDescent="0.25">
      <c r="A423" s="91"/>
      <c r="C423" s="91"/>
      <c r="D423" s="133"/>
      <c r="E423" s="112"/>
      <c r="G423" s="91"/>
      <c r="H423" s="112"/>
      <c r="I423" s="112"/>
      <c r="J423" s="91"/>
      <c r="K423" s="91"/>
      <c r="L423" s="91"/>
      <c r="M423" s="91"/>
      <c r="N423" s="112"/>
      <c r="O423" s="112"/>
      <c r="P423" s="112"/>
      <c r="Q423" s="91"/>
      <c r="R423" s="91"/>
      <c r="S423" s="91"/>
      <c r="T423" s="135"/>
      <c r="U423" s="136"/>
      <c r="V423" s="136"/>
      <c r="W423" s="136"/>
      <c r="AA423" s="91"/>
      <c r="AB423" s="91"/>
      <c r="AC423" s="91"/>
      <c r="AD423" s="122"/>
      <c r="AE423" s="122"/>
      <c r="AF423" s="122"/>
      <c r="AG423" s="112"/>
      <c r="AK423" s="112"/>
    </row>
    <row r="424" spans="1:37" s="120" customFormat="1" x14ac:dyDescent="0.25">
      <c r="A424" s="91"/>
      <c r="C424" s="91"/>
      <c r="D424" s="133"/>
      <c r="E424" s="112"/>
      <c r="G424" s="91"/>
      <c r="H424" s="112"/>
      <c r="I424" s="112"/>
      <c r="J424" s="91"/>
      <c r="K424" s="91"/>
      <c r="L424" s="91"/>
      <c r="M424" s="91"/>
      <c r="N424" s="112"/>
      <c r="O424" s="112"/>
      <c r="P424" s="112"/>
      <c r="Q424" s="91"/>
      <c r="R424" s="91"/>
      <c r="S424" s="91"/>
      <c r="T424" s="135"/>
      <c r="U424" s="136"/>
      <c r="V424" s="136"/>
      <c r="W424" s="136"/>
      <c r="AA424" s="91"/>
      <c r="AB424" s="91"/>
      <c r="AC424" s="91"/>
      <c r="AD424" s="122"/>
      <c r="AE424" s="122"/>
      <c r="AF424" s="122"/>
      <c r="AG424" s="112"/>
      <c r="AK424" s="112"/>
    </row>
    <row r="425" spans="1:37" s="120" customFormat="1" x14ac:dyDescent="0.25">
      <c r="A425" s="91"/>
      <c r="C425" s="91"/>
      <c r="D425" s="133"/>
      <c r="E425" s="112"/>
      <c r="G425" s="91"/>
      <c r="H425" s="112"/>
      <c r="I425" s="112"/>
      <c r="J425" s="91"/>
      <c r="K425" s="91"/>
      <c r="L425" s="91"/>
      <c r="M425" s="91"/>
      <c r="N425" s="112"/>
      <c r="O425" s="112"/>
      <c r="P425" s="112"/>
      <c r="Q425" s="91"/>
      <c r="R425" s="91"/>
      <c r="S425" s="91"/>
      <c r="T425" s="135"/>
      <c r="U425" s="136"/>
      <c r="V425" s="136"/>
      <c r="W425" s="136"/>
      <c r="AA425" s="91"/>
      <c r="AB425" s="91"/>
      <c r="AC425" s="91"/>
      <c r="AD425" s="122"/>
      <c r="AE425" s="122"/>
      <c r="AF425" s="122"/>
      <c r="AG425" s="112"/>
      <c r="AK425" s="112"/>
    </row>
    <row r="426" spans="1:37" s="120" customFormat="1" x14ac:dyDescent="0.25">
      <c r="A426" s="91"/>
      <c r="C426" s="91"/>
      <c r="D426" s="133"/>
      <c r="E426" s="112"/>
      <c r="G426" s="91"/>
      <c r="H426" s="112"/>
      <c r="I426" s="112"/>
      <c r="J426" s="91"/>
      <c r="K426" s="91"/>
      <c r="L426" s="91"/>
      <c r="M426" s="91"/>
      <c r="N426" s="112"/>
      <c r="O426" s="112"/>
      <c r="P426" s="112"/>
      <c r="Q426" s="91"/>
      <c r="R426" s="91"/>
      <c r="S426" s="91"/>
      <c r="T426" s="135"/>
      <c r="U426" s="136"/>
      <c r="V426" s="136"/>
      <c r="W426" s="136"/>
      <c r="AA426" s="91"/>
      <c r="AB426" s="91"/>
      <c r="AC426" s="91"/>
      <c r="AD426" s="122"/>
      <c r="AE426" s="122"/>
      <c r="AF426" s="122"/>
      <c r="AG426" s="112"/>
      <c r="AK426" s="112"/>
    </row>
    <row r="427" spans="1:37" s="120" customFormat="1" x14ac:dyDescent="0.25">
      <c r="A427" s="91"/>
      <c r="C427" s="91"/>
      <c r="D427" s="133"/>
      <c r="E427" s="112"/>
      <c r="G427" s="91"/>
      <c r="H427" s="112"/>
      <c r="I427" s="112"/>
      <c r="J427" s="91"/>
      <c r="K427" s="91"/>
      <c r="L427" s="91"/>
      <c r="M427" s="91"/>
      <c r="N427" s="112"/>
      <c r="O427" s="112"/>
      <c r="P427" s="112"/>
      <c r="Q427" s="91"/>
      <c r="R427" s="91"/>
      <c r="S427" s="91"/>
      <c r="T427" s="135"/>
      <c r="U427" s="136"/>
      <c r="V427" s="136"/>
      <c r="W427" s="136"/>
      <c r="AA427" s="91"/>
      <c r="AB427" s="91"/>
      <c r="AC427" s="91"/>
      <c r="AD427" s="122"/>
      <c r="AE427" s="122"/>
      <c r="AF427" s="122"/>
      <c r="AG427" s="112"/>
      <c r="AK427" s="112"/>
    </row>
    <row r="428" spans="1:37" s="120" customFormat="1" x14ac:dyDescent="0.25">
      <c r="A428" s="91"/>
      <c r="C428" s="91"/>
      <c r="D428" s="133"/>
      <c r="E428" s="112"/>
      <c r="G428" s="91"/>
      <c r="H428" s="112"/>
      <c r="I428" s="112"/>
      <c r="J428" s="91"/>
      <c r="K428" s="91"/>
      <c r="L428" s="91"/>
      <c r="M428" s="91"/>
      <c r="N428" s="112"/>
      <c r="O428" s="112"/>
      <c r="P428" s="112"/>
      <c r="Q428" s="91"/>
      <c r="R428" s="91"/>
      <c r="S428" s="91"/>
      <c r="T428" s="135"/>
      <c r="U428" s="136"/>
      <c r="V428" s="136"/>
      <c r="W428" s="136"/>
      <c r="AA428" s="91"/>
      <c r="AB428" s="91"/>
      <c r="AC428" s="91"/>
      <c r="AD428" s="122"/>
      <c r="AE428" s="122"/>
      <c r="AF428" s="122"/>
      <c r="AG428" s="112"/>
      <c r="AK428" s="112"/>
    </row>
    <row r="429" spans="1:37" s="120" customFormat="1" x14ac:dyDescent="0.25">
      <c r="A429" s="91"/>
      <c r="C429" s="91"/>
      <c r="D429" s="133"/>
      <c r="E429" s="112"/>
      <c r="G429" s="91"/>
      <c r="H429" s="112"/>
      <c r="I429" s="112"/>
      <c r="J429" s="91"/>
      <c r="K429" s="91"/>
      <c r="L429" s="91"/>
      <c r="M429" s="91"/>
      <c r="N429" s="112"/>
      <c r="O429" s="112"/>
      <c r="P429" s="112"/>
      <c r="Q429" s="91"/>
      <c r="R429" s="91"/>
      <c r="S429" s="91"/>
      <c r="T429" s="135"/>
      <c r="U429" s="136"/>
      <c r="V429" s="136"/>
      <c r="W429" s="136"/>
      <c r="AA429" s="91"/>
      <c r="AB429" s="91"/>
      <c r="AC429" s="91"/>
      <c r="AD429" s="122"/>
      <c r="AE429" s="122"/>
      <c r="AF429" s="122"/>
      <c r="AG429" s="112"/>
      <c r="AK429" s="112"/>
    </row>
    <row r="430" spans="1:37" s="120" customFormat="1" x14ac:dyDescent="0.25">
      <c r="A430" s="91"/>
      <c r="C430" s="91"/>
      <c r="D430" s="133"/>
      <c r="E430" s="112"/>
      <c r="G430" s="91"/>
      <c r="H430" s="112"/>
      <c r="I430" s="112"/>
      <c r="J430" s="91"/>
      <c r="K430" s="91"/>
      <c r="L430" s="91"/>
      <c r="M430" s="91"/>
      <c r="N430" s="112"/>
      <c r="O430" s="112"/>
      <c r="P430" s="112"/>
      <c r="Q430" s="91"/>
      <c r="R430" s="91"/>
      <c r="S430" s="91"/>
      <c r="T430" s="135"/>
      <c r="U430" s="136"/>
      <c r="V430" s="136"/>
      <c r="W430" s="136"/>
      <c r="AA430" s="91"/>
      <c r="AB430" s="91"/>
      <c r="AC430" s="91"/>
      <c r="AD430" s="122"/>
      <c r="AE430" s="122"/>
      <c r="AF430" s="122"/>
      <c r="AG430" s="112"/>
      <c r="AK430" s="112"/>
    </row>
    <row r="431" spans="1:37" s="120" customFormat="1" x14ac:dyDescent="0.25">
      <c r="A431" s="91"/>
      <c r="C431" s="91"/>
      <c r="D431" s="133"/>
      <c r="E431" s="112"/>
      <c r="G431" s="91"/>
      <c r="H431" s="112"/>
      <c r="I431" s="112"/>
      <c r="J431" s="91"/>
      <c r="K431" s="91"/>
      <c r="L431" s="91"/>
      <c r="M431" s="91"/>
      <c r="N431" s="112"/>
      <c r="O431" s="112"/>
      <c r="P431" s="112"/>
      <c r="Q431" s="91"/>
      <c r="R431" s="91"/>
      <c r="S431" s="91"/>
      <c r="T431" s="135"/>
      <c r="U431" s="136"/>
      <c r="V431" s="136"/>
      <c r="W431" s="136"/>
      <c r="AA431" s="91"/>
      <c r="AB431" s="91"/>
      <c r="AC431" s="91"/>
      <c r="AD431" s="122"/>
      <c r="AE431" s="122"/>
      <c r="AF431" s="122"/>
      <c r="AG431" s="112"/>
      <c r="AK431" s="112"/>
    </row>
    <row r="432" spans="1:37" s="120" customFormat="1" x14ac:dyDescent="0.25">
      <c r="A432" s="91"/>
      <c r="C432" s="91"/>
      <c r="D432" s="133"/>
      <c r="E432" s="112"/>
      <c r="G432" s="91"/>
      <c r="H432" s="112"/>
      <c r="I432" s="112"/>
      <c r="J432" s="91"/>
      <c r="K432" s="91"/>
      <c r="L432" s="91"/>
      <c r="M432" s="91"/>
      <c r="N432" s="112"/>
      <c r="O432" s="112"/>
      <c r="P432" s="112"/>
      <c r="Q432" s="91"/>
      <c r="R432" s="91"/>
      <c r="S432" s="91"/>
      <c r="T432" s="135"/>
      <c r="U432" s="136"/>
      <c r="V432" s="136"/>
      <c r="W432" s="136"/>
      <c r="AA432" s="91"/>
      <c r="AB432" s="91"/>
      <c r="AC432" s="91"/>
      <c r="AD432" s="122"/>
      <c r="AE432" s="122"/>
      <c r="AF432" s="122"/>
      <c r="AG432" s="112"/>
      <c r="AK432" s="112"/>
    </row>
    <row r="433" spans="1:37" s="120" customFormat="1" x14ac:dyDescent="0.25">
      <c r="A433" s="91"/>
      <c r="C433" s="91"/>
      <c r="D433" s="133"/>
      <c r="E433" s="112"/>
      <c r="G433" s="91"/>
      <c r="H433" s="112"/>
      <c r="I433" s="112"/>
      <c r="J433" s="91"/>
      <c r="K433" s="91"/>
      <c r="L433" s="91"/>
      <c r="M433" s="91"/>
      <c r="N433" s="112"/>
      <c r="O433" s="112"/>
      <c r="P433" s="112"/>
      <c r="Q433" s="91"/>
      <c r="R433" s="91"/>
      <c r="S433" s="91"/>
      <c r="T433" s="135"/>
      <c r="U433" s="136"/>
      <c r="V433" s="136"/>
      <c r="W433" s="136"/>
      <c r="AA433" s="91"/>
      <c r="AB433" s="91"/>
      <c r="AC433" s="91"/>
      <c r="AD433" s="122"/>
      <c r="AE433" s="122"/>
      <c r="AF433" s="122"/>
      <c r="AG433" s="112"/>
      <c r="AK433" s="112"/>
    </row>
    <row r="434" spans="1:37" s="120" customFormat="1" x14ac:dyDescent="0.25">
      <c r="A434" s="91"/>
      <c r="C434" s="91"/>
      <c r="D434" s="133"/>
      <c r="E434" s="112"/>
      <c r="G434" s="91"/>
      <c r="H434" s="112"/>
      <c r="I434" s="112"/>
      <c r="J434" s="91"/>
      <c r="K434" s="91"/>
      <c r="L434" s="91"/>
      <c r="M434" s="91"/>
      <c r="N434" s="112"/>
      <c r="O434" s="112"/>
      <c r="P434" s="112"/>
      <c r="Q434" s="91"/>
      <c r="R434" s="91"/>
      <c r="S434" s="91"/>
      <c r="T434" s="135"/>
      <c r="U434" s="136"/>
      <c r="V434" s="136"/>
      <c r="W434" s="136"/>
      <c r="AA434" s="91"/>
      <c r="AB434" s="91"/>
      <c r="AC434" s="91"/>
      <c r="AD434" s="122"/>
      <c r="AE434" s="122"/>
      <c r="AF434" s="122"/>
      <c r="AG434" s="112"/>
      <c r="AK434" s="112"/>
    </row>
    <row r="435" spans="1:37" s="120" customFormat="1" x14ac:dyDescent="0.25">
      <c r="A435" s="91"/>
      <c r="C435" s="91"/>
      <c r="D435" s="133"/>
      <c r="E435" s="112"/>
      <c r="G435" s="91"/>
      <c r="H435" s="112"/>
      <c r="I435" s="112"/>
      <c r="J435" s="91"/>
      <c r="K435" s="91"/>
      <c r="L435" s="91"/>
      <c r="M435" s="91"/>
      <c r="N435" s="112"/>
      <c r="O435" s="112"/>
      <c r="P435" s="112"/>
      <c r="Q435" s="91"/>
      <c r="R435" s="91"/>
      <c r="S435" s="91"/>
      <c r="T435" s="135"/>
      <c r="U435" s="136"/>
      <c r="V435" s="136"/>
      <c r="W435" s="136"/>
      <c r="AA435" s="91"/>
      <c r="AB435" s="91"/>
      <c r="AC435" s="91"/>
      <c r="AD435" s="122"/>
      <c r="AE435" s="122"/>
      <c r="AF435" s="122"/>
      <c r="AG435" s="112"/>
      <c r="AK435" s="112"/>
    </row>
    <row r="436" spans="1:37" s="120" customFormat="1" x14ac:dyDescent="0.25">
      <c r="A436" s="91"/>
      <c r="C436" s="91"/>
      <c r="D436" s="133"/>
      <c r="E436" s="112"/>
      <c r="G436" s="91"/>
      <c r="H436" s="112"/>
      <c r="I436" s="112"/>
      <c r="J436" s="91"/>
      <c r="K436" s="91"/>
      <c r="L436" s="91"/>
      <c r="M436" s="91"/>
      <c r="N436" s="112"/>
      <c r="O436" s="112"/>
      <c r="P436" s="112"/>
      <c r="Q436" s="91"/>
      <c r="R436" s="91"/>
      <c r="S436" s="91"/>
      <c r="T436" s="135"/>
      <c r="U436" s="136"/>
      <c r="V436" s="136"/>
      <c r="W436" s="136"/>
      <c r="AA436" s="91"/>
      <c r="AB436" s="91"/>
      <c r="AC436" s="91"/>
      <c r="AD436" s="122"/>
      <c r="AE436" s="122"/>
      <c r="AF436" s="122"/>
      <c r="AG436" s="112"/>
      <c r="AK436" s="112"/>
    </row>
    <row r="437" spans="1:37" s="120" customFormat="1" x14ac:dyDescent="0.25">
      <c r="A437" s="91"/>
      <c r="C437" s="91"/>
      <c r="D437" s="133"/>
      <c r="E437" s="112"/>
      <c r="G437" s="91"/>
      <c r="H437" s="112"/>
      <c r="I437" s="112"/>
      <c r="J437" s="91"/>
      <c r="K437" s="91"/>
      <c r="L437" s="91"/>
      <c r="M437" s="91"/>
      <c r="N437" s="112"/>
      <c r="O437" s="112"/>
      <c r="P437" s="112"/>
      <c r="Q437" s="91"/>
      <c r="R437" s="91"/>
      <c r="S437" s="91"/>
      <c r="T437" s="135"/>
      <c r="U437" s="136"/>
      <c r="V437" s="136"/>
      <c r="W437" s="136"/>
      <c r="AA437" s="91"/>
      <c r="AB437" s="91"/>
      <c r="AC437" s="91"/>
      <c r="AD437" s="122"/>
      <c r="AE437" s="122"/>
      <c r="AF437" s="122"/>
      <c r="AG437" s="112"/>
      <c r="AK437" s="112"/>
    </row>
    <row r="438" spans="1:37" s="120" customFormat="1" x14ac:dyDescent="0.25">
      <c r="A438" s="91"/>
      <c r="C438" s="91"/>
      <c r="D438" s="133"/>
      <c r="E438" s="112"/>
      <c r="G438" s="91"/>
      <c r="H438" s="112"/>
      <c r="I438" s="112"/>
      <c r="J438" s="91"/>
      <c r="K438" s="91"/>
      <c r="L438" s="91"/>
      <c r="M438" s="91"/>
      <c r="N438" s="112"/>
      <c r="O438" s="112"/>
      <c r="P438" s="112"/>
      <c r="Q438" s="91"/>
      <c r="R438" s="91"/>
      <c r="S438" s="91"/>
      <c r="T438" s="135"/>
      <c r="U438" s="136"/>
      <c r="V438" s="136"/>
      <c r="W438" s="136"/>
      <c r="AA438" s="91"/>
      <c r="AB438" s="91"/>
      <c r="AC438" s="91"/>
      <c r="AD438" s="122"/>
      <c r="AE438" s="122"/>
      <c r="AF438" s="122"/>
      <c r="AG438" s="112"/>
      <c r="AK438" s="112"/>
    </row>
    <row r="439" spans="1:37" s="120" customFormat="1" x14ac:dyDescent="0.25">
      <c r="A439" s="91"/>
      <c r="C439" s="91"/>
      <c r="D439" s="133"/>
      <c r="E439" s="112"/>
      <c r="G439" s="91"/>
      <c r="H439" s="112"/>
      <c r="I439" s="112"/>
      <c r="J439" s="91"/>
      <c r="K439" s="91"/>
      <c r="L439" s="91"/>
      <c r="M439" s="91"/>
      <c r="N439" s="112"/>
      <c r="O439" s="112"/>
      <c r="P439" s="112"/>
      <c r="Q439" s="91"/>
      <c r="R439" s="91"/>
      <c r="S439" s="91"/>
      <c r="T439" s="135"/>
      <c r="U439" s="136"/>
      <c r="V439" s="136"/>
      <c r="W439" s="136"/>
      <c r="AA439" s="91"/>
      <c r="AB439" s="91"/>
      <c r="AC439" s="91"/>
      <c r="AD439" s="122"/>
      <c r="AE439" s="122"/>
      <c r="AF439" s="122"/>
      <c r="AG439" s="112"/>
      <c r="AK439" s="112"/>
    </row>
    <row r="440" spans="1:37" s="120" customFormat="1" x14ac:dyDescent="0.25">
      <c r="A440" s="91"/>
      <c r="C440" s="91"/>
      <c r="D440" s="133"/>
      <c r="E440" s="112"/>
      <c r="G440" s="91"/>
      <c r="H440" s="112"/>
      <c r="I440" s="112"/>
      <c r="J440" s="91"/>
      <c r="K440" s="91"/>
      <c r="L440" s="91"/>
      <c r="M440" s="91"/>
      <c r="N440" s="112"/>
      <c r="O440" s="112"/>
      <c r="P440" s="112"/>
      <c r="Q440" s="91"/>
      <c r="R440" s="91"/>
      <c r="S440" s="91"/>
      <c r="T440" s="135"/>
      <c r="U440" s="136"/>
      <c r="V440" s="136"/>
      <c r="W440" s="136"/>
      <c r="AA440" s="91"/>
      <c r="AB440" s="91"/>
      <c r="AC440" s="91"/>
      <c r="AD440" s="122"/>
      <c r="AE440" s="122"/>
      <c r="AF440" s="122"/>
      <c r="AG440" s="112"/>
      <c r="AK440" s="112"/>
    </row>
    <row r="441" spans="1:37" s="120" customFormat="1" x14ac:dyDescent="0.25">
      <c r="A441" s="91"/>
      <c r="C441" s="91"/>
      <c r="D441" s="133"/>
      <c r="E441" s="112"/>
      <c r="G441" s="91"/>
      <c r="H441" s="112"/>
      <c r="I441" s="112"/>
      <c r="J441" s="91"/>
      <c r="K441" s="91"/>
      <c r="L441" s="91"/>
      <c r="M441" s="91"/>
      <c r="N441" s="112"/>
      <c r="O441" s="112"/>
      <c r="P441" s="112"/>
      <c r="Q441" s="91"/>
      <c r="R441" s="91"/>
      <c r="S441" s="91"/>
      <c r="T441" s="135"/>
      <c r="U441" s="136"/>
      <c r="V441" s="136"/>
      <c r="W441" s="136"/>
      <c r="AA441" s="91"/>
      <c r="AB441" s="91"/>
      <c r="AC441" s="91"/>
      <c r="AD441" s="122"/>
      <c r="AE441" s="122"/>
      <c r="AF441" s="122"/>
      <c r="AG441" s="112"/>
      <c r="AK441" s="112"/>
    </row>
    <row r="442" spans="1:37" s="120" customFormat="1" x14ac:dyDescent="0.25">
      <c r="A442" s="91"/>
      <c r="C442" s="91"/>
      <c r="D442" s="133"/>
      <c r="E442" s="112"/>
      <c r="G442" s="91"/>
      <c r="H442" s="112"/>
      <c r="I442" s="112"/>
      <c r="J442" s="91"/>
      <c r="K442" s="91"/>
      <c r="L442" s="91"/>
      <c r="M442" s="91"/>
      <c r="N442" s="112"/>
      <c r="O442" s="112"/>
      <c r="P442" s="112"/>
      <c r="Q442" s="91"/>
      <c r="R442" s="91"/>
      <c r="S442" s="91"/>
      <c r="T442" s="135"/>
      <c r="U442" s="136"/>
      <c r="V442" s="136"/>
      <c r="W442" s="136"/>
      <c r="AA442" s="91"/>
      <c r="AB442" s="91"/>
      <c r="AC442" s="91"/>
      <c r="AD442" s="122"/>
      <c r="AE442" s="122"/>
      <c r="AF442" s="122"/>
      <c r="AG442" s="112"/>
      <c r="AK442" s="112"/>
    </row>
    <row r="443" spans="1:37" s="120" customFormat="1" x14ac:dyDescent="0.25">
      <c r="A443" s="91"/>
      <c r="C443" s="91"/>
      <c r="D443" s="133"/>
      <c r="E443" s="112"/>
      <c r="G443" s="91"/>
      <c r="H443" s="112"/>
      <c r="I443" s="112"/>
      <c r="J443" s="91"/>
      <c r="K443" s="91"/>
      <c r="L443" s="91"/>
      <c r="M443" s="91"/>
      <c r="N443" s="112"/>
      <c r="O443" s="112"/>
      <c r="P443" s="112"/>
      <c r="Q443" s="91"/>
      <c r="R443" s="91"/>
      <c r="S443" s="91"/>
      <c r="T443" s="135"/>
      <c r="U443" s="136"/>
      <c r="V443" s="136"/>
      <c r="W443" s="136"/>
      <c r="AA443" s="91"/>
      <c r="AB443" s="91"/>
      <c r="AC443" s="91"/>
      <c r="AD443" s="122"/>
      <c r="AE443" s="122"/>
      <c r="AF443" s="122"/>
      <c r="AG443" s="112"/>
      <c r="AK443" s="112"/>
    </row>
    <row r="444" spans="1:37" s="120" customFormat="1" x14ac:dyDescent="0.25">
      <c r="A444" s="91"/>
      <c r="C444" s="91"/>
      <c r="D444" s="133"/>
      <c r="E444" s="112"/>
      <c r="G444" s="91"/>
      <c r="H444" s="112"/>
      <c r="I444" s="112"/>
      <c r="J444" s="91"/>
      <c r="K444" s="91"/>
      <c r="L444" s="91"/>
      <c r="M444" s="91"/>
      <c r="N444" s="112"/>
      <c r="O444" s="112"/>
      <c r="P444" s="112"/>
      <c r="Q444" s="91"/>
      <c r="R444" s="91"/>
      <c r="S444" s="91"/>
      <c r="T444" s="135"/>
      <c r="U444" s="136"/>
      <c r="V444" s="136"/>
      <c r="W444" s="136"/>
      <c r="AA444" s="91"/>
      <c r="AB444" s="91"/>
      <c r="AC444" s="91"/>
      <c r="AD444" s="122"/>
      <c r="AE444" s="122"/>
      <c r="AF444" s="122"/>
      <c r="AG444" s="112"/>
      <c r="AK444" s="112"/>
    </row>
    <row r="445" spans="1:37" s="120" customFormat="1" x14ac:dyDescent="0.25">
      <c r="A445" s="91"/>
      <c r="C445" s="91"/>
      <c r="D445" s="133"/>
      <c r="E445" s="112"/>
      <c r="G445" s="91"/>
      <c r="H445" s="112"/>
      <c r="I445" s="112"/>
      <c r="J445" s="91"/>
      <c r="K445" s="91"/>
      <c r="L445" s="91"/>
      <c r="M445" s="91"/>
      <c r="N445" s="112"/>
      <c r="O445" s="112"/>
      <c r="P445" s="112"/>
      <c r="Q445" s="91"/>
      <c r="R445" s="91"/>
      <c r="S445" s="91"/>
      <c r="T445" s="135"/>
      <c r="U445" s="136"/>
      <c r="V445" s="136"/>
      <c r="W445" s="136"/>
      <c r="AA445" s="91"/>
      <c r="AB445" s="91"/>
      <c r="AC445" s="91"/>
      <c r="AD445" s="122"/>
      <c r="AE445" s="122"/>
      <c r="AF445" s="122"/>
      <c r="AG445" s="112"/>
      <c r="AK445" s="112"/>
    </row>
    <row r="446" spans="1:37" s="120" customFormat="1" x14ac:dyDescent="0.25">
      <c r="A446" s="91"/>
      <c r="C446" s="91"/>
      <c r="D446" s="133"/>
      <c r="E446" s="112"/>
      <c r="G446" s="91"/>
      <c r="H446" s="112"/>
      <c r="I446" s="112"/>
      <c r="J446" s="91"/>
      <c r="K446" s="91"/>
      <c r="L446" s="91"/>
      <c r="M446" s="91"/>
      <c r="N446" s="112"/>
      <c r="O446" s="112"/>
      <c r="P446" s="112"/>
      <c r="Q446" s="91"/>
      <c r="R446" s="91"/>
      <c r="S446" s="91"/>
      <c r="T446" s="135"/>
      <c r="U446" s="136"/>
      <c r="V446" s="136"/>
      <c r="W446" s="136"/>
      <c r="AA446" s="91"/>
      <c r="AB446" s="91"/>
      <c r="AC446" s="91"/>
      <c r="AD446" s="122"/>
      <c r="AE446" s="122"/>
      <c r="AF446" s="122"/>
      <c r="AG446" s="112"/>
      <c r="AK446" s="112"/>
    </row>
    <row r="447" spans="1:37" s="120" customFormat="1" x14ac:dyDescent="0.25">
      <c r="A447" s="91"/>
      <c r="C447" s="91"/>
      <c r="D447" s="133"/>
      <c r="E447" s="112"/>
      <c r="G447" s="91"/>
      <c r="H447" s="112"/>
      <c r="I447" s="112"/>
      <c r="J447" s="91"/>
      <c r="K447" s="91"/>
      <c r="L447" s="91"/>
      <c r="M447" s="91"/>
      <c r="N447" s="112"/>
      <c r="O447" s="112"/>
      <c r="P447" s="112"/>
      <c r="Q447" s="91"/>
      <c r="R447" s="91"/>
      <c r="S447" s="91"/>
      <c r="T447" s="135"/>
      <c r="U447" s="136"/>
      <c r="V447" s="136"/>
      <c r="W447" s="136"/>
      <c r="AA447" s="91"/>
      <c r="AB447" s="91"/>
      <c r="AC447" s="91"/>
      <c r="AD447" s="122"/>
      <c r="AE447" s="122"/>
      <c r="AF447" s="122"/>
      <c r="AG447" s="112"/>
      <c r="AK447" s="112"/>
    </row>
    <row r="448" spans="1:37" s="120" customFormat="1" x14ac:dyDescent="0.25">
      <c r="A448" s="91"/>
      <c r="C448" s="91"/>
      <c r="D448" s="133"/>
      <c r="E448" s="112"/>
      <c r="G448" s="91"/>
      <c r="H448" s="112"/>
      <c r="I448" s="112"/>
      <c r="J448" s="91"/>
      <c r="K448" s="91"/>
      <c r="L448" s="91"/>
      <c r="M448" s="91"/>
      <c r="N448" s="112"/>
      <c r="O448" s="112"/>
      <c r="P448" s="112"/>
      <c r="Q448" s="91"/>
      <c r="R448" s="91"/>
      <c r="S448" s="91"/>
      <c r="T448" s="135"/>
      <c r="U448" s="136"/>
      <c r="V448" s="136"/>
      <c r="W448" s="136"/>
      <c r="AA448" s="91"/>
      <c r="AB448" s="91"/>
      <c r="AC448" s="91"/>
      <c r="AD448" s="122"/>
      <c r="AE448" s="122"/>
      <c r="AF448" s="122"/>
      <c r="AG448" s="112"/>
      <c r="AK448" s="112"/>
    </row>
  </sheetData>
  <autoFilter ref="A1:AK412" xr:uid="{00000000-0009-0000-0000-000001000000}">
    <sortState xmlns:xlrd2="http://schemas.microsoft.com/office/spreadsheetml/2017/richdata2" ref="A4:AK412">
      <sortCondition ref="A1:A412"/>
    </sortState>
  </autoFilter>
  <hyperlinks>
    <hyperlink ref="E3" r:id="rId1" xr:uid="{00000000-0004-0000-0100-000000000000}"/>
    <hyperlink ref="E4" r:id="rId2" xr:uid="{00000000-0004-0000-0100-000001000000}"/>
    <hyperlink ref="E5" r:id="rId3" xr:uid="{00000000-0004-0000-0100-000002000000}"/>
    <hyperlink ref="E6" r:id="rId4" xr:uid="{00000000-0004-0000-0100-000003000000}"/>
    <hyperlink ref="E7" r:id="rId5" xr:uid="{00000000-0004-0000-0100-000004000000}"/>
    <hyperlink ref="E8" r:id="rId6" xr:uid="{00000000-0004-0000-0100-000005000000}"/>
    <hyperlink ref="E9" r:id="rId7" xr:uid="{00000000-0004-0000-0100-000006000000}"/>
    <hyperlink ref="E10" r:id="rId8" xr:uid="{00000000-0004-0000-0100-000007000000}"/>
    <hyperlink ref="E11" r:id="rId9" xr:uid="{00000000-0004-0000-0100-000008000000}"/>
    <hyperlink ref="E13" r:id="rId10" xr:uid="{00000000-0004-0000-0100-000009000000}"/>
    <hyperlink ref="E14" r:id="rId11" xr:uid="{00000000-0004-0000-0100-00000A000000}"/>
    <hyperlink ref="E15" r:id="rId12" xr:uid="{00000000-0004-0000-0100-00000B000000}"/>
    <hyperlink ref="E16" r:id="rId13" xr:uid="{00000000-0004-0000-0100-00000C000000}"/>
    <hyperlink ref="E17" r:id="rId14" xr:uid="{00000000-0004-0000-0100-00000D000000}"/>
    <hyperlink ref="E18" r:id="rId15" xr:uid="{00000000-0004-0000-0100-00000E000000}"/>
    <hyperlink ref="E19" r:id="rId16" xr:uid="{00000000-0004-0000-0100-00000F000000}"/>
    <hyperlink ref="E20" r:id="rId17" xr:uid="{00000000-0004-0000-0100-000010000000}"/>
    <hyperlink ref="E22" r:id="rId18" xr:uid="{00000000-0004-0000-0100-000011000000}"/>
    <hyperlink ref="E23" r:id="rId19" xr:uid="{00000000-0004-0000-0100-000012000000}"/>
    <hyperlink ref="E24" r:id="rId20" xr:uid="{00000000-0004-0000-0100-000013000000}"/>
    <hyperlink ref="E25" r:id="rId21" xr:uid="{00000000-0004-0000-0100-000014000000}"/>
    <hyperlink ref="E26" r:id="rId22" xr:uid="{00000000-0004-0000-0100-000015000000}"/>
    <hyperlink ref="E27" r:id="rId23" xr:uid="{00000000-0004-0000-0100-000016000000}"/>
    <hyperlink ref="E28" r:id="rId24" xr:uid="{00000000-0004-0000-0100-000017000000}"/>
    <hyperlink ref="E29" r:id="rId25" xr:uid="{00000000-0004-0000-0100-000018000000}"/>
    <hyperlink ref="E30" r:id="rId26" xr:uid="{00000000-0004-0000-0100-000019000000}"/>
    <hyperlink ref="E31" r:id="rId27" xr:uid="{00000000-0004-0000-0100-00001A000000}"/>
    <hyperlink ref="E32" r:id="rId28" xr:uid="{00000000-0004-0000-0100-00001B000000}"/>
    <hyperlink ref="E33" r:id="rId29" xr:uid="{00000000-0004-0000-0100-00001C000000}"/>
    <hyperlink ref="E35" r:id="rId30" xr:uid="{00000000-0004-0000-0100-00001D000000}"/>
    <hyperlink ref="E37" r:id="rId31" xr:uid="{00000000-0004-0000-0100-00001E000000}"/>
    <hyperlink ref="E38" r:id="rId32" xr:uid="{00000000-0004-0000-0100-00001F000000}"/>
    <hyperlink ref="E39" r:id="rId33" xr:uid="{00000000-0004-0000-0100-000020000000}"/>
    <hyperlink ref="E42" r:id="rId34" xr:uid="{00000000-0004-0000-0100-000021000000}"/>
    <hyperlink ref="E44" r:id="rId35" xr:uid="{00000000-0004-0000-0100-000022000000}"/>
    <hyperlink ref="E43" r:id="rId36" xr:uid="{00000000-0004-0000-0100-000023000000}"/>
    <hyperlink ref="E46" r:id="rId37" xr:uid="{00000000-0004-0000-0100-000024000000}"/>
    <hyperlink ref="E47" r:id="rId38" xr:uid="{00000000-0004-0000-0100-000025000000}"/>
    <hyperlink ref="E48" r:id="rId39" xr:uid="{00000000-0004-0000-0100-000026000000}"/>
    <hyperlink ref="E49" r:id="rId40" xr:uid="{00000000-0004-0000-0100-000027000000}"/>
    <hyperlink ref="E50" r:id="rId41" xr:uid="{00000000-0004-0000-0100-000028000000}"/>
    <hyperlink ref="E51" r:id="rId42" xr:uid="{00000000-0004-0000-0100-000029000000}"/>
    <hyperlink ref="E52" r:id="rId43" xr:uid="{00000000-0004-0000-0100-00002A000000}"/>
    <hyperlink ref="E53" r:id="rId44" xr:uid="{00000000-0004-0000-0100-00002B000000}"/>
    <hyperlink ref="E54" r:id="rId45" xr:uid="{00000000-0004-0000-0100-00002C000000}"/>
    <hyperlink ref="E56" r:id="rId46" xr:uid="{00000000-0004-0000-0100-00002D000000}"/>
    <hyperlink ref="E57" r:id="rId47" xr:uid="{00000000-0004-0000-0100-00002E000000}"/>
    <hyperlink ref="E58" r:id="rId48" xr:uid="{00000000-0004-0000-0100-00002F000000}"/>
    <hyperlink ref="E60" r:id="rId49" xr:uid="{00000000-0004-0000-0100-000030000000}"/>
    <hyperlink ref="E61" r:id="rId50" xr:uid="{00000000-0004-0000-0100-000031000000}"/>
    <hyperlink ref="E62" r:id="rId51" xr:uid="{00000000-0004-0000-0100-000032000000}"/>
    <hyperlink ref="E63" r:id="rId52" xr:uid="{00000000-0004-0000-0100-000033000000}"/>
    <hyperlink ref="E64" r:id="rId53" xr:uid="{00000000-0004-0000-0100-000034000000}"/>
    <hyperlink ref="E65" r:id="rId54" xr:uid="{00000000-0004-0000-0100-000035000000}"/>
    <hyperlink ref="E67" r:id="rId55" xr:uid="{00000000-0004-0000-0100-000036000000}"/>
    <hyperlink ref="E68" r:id="rId56" xr:uid="{00000000-0004-0000-0100-000037000000}"/>
    <hyperlink ref="E69" r:id="rId57" xr:uid="{00000000-0004-0000-0100-000038000000}"/>
    <hyperlink ref="E70" r:id="rId58" xr:uid="{00000000-0004-0000-0100-000039000000}"/>
    <hyperlink ref="E71" r:id="rId59" xr:uid="{00000000-0004-0000-0100-00003A000000}"/>
    <hyperlink ref="E126" r:id="rId60" xr:uid="{00000000-0004-0000-0100-00003B000000}"/>
    <hyperlink ref="E132" r:id="rId61" xr:uid="{00000000-0004-0000-0100-00003C000000}"/>
    <hyperlink ref="E133" r:id="rId62" xr:uid="{00000000-0004-0000-0100-00003D000000}"/>
    <hyperlink ref="E141" r:id="rId63" xr:uid="{00000000-0004-0000-0100-00003E000000}"/>
    <hyperlink ref="E142" r:id="rId64" xr:uid="{00000000-0004-0000-0100-00003F000000}"/>
    <hyperlink ref="E144" r:id="rId65" xr:uid="{00000000-0004-0000-0100-000040000000}"/>
    <hyperlink ref="E72" r:id="rId66" xr:uid="{00000000-0004-0000-0100-000041000000}"/>
    <hyperlink ref="E73" r:id="rId67" xr:uid="{00000000-0004-0000-0100-000042000000}"/>
    <hyperlink ref="E74" r:id="rId68" xr:uid="{00000000-0004-0000-0100-000043000000}"/>
    <hyperlink ref="E76" r:id="rId69" xr:uid="{00000000-0004-0000-0100-000044000000}"/>
    <hyperlink ref="E77" r:id="rId70" xr:uid="{00000000-0004-0000-0100-000045000000}"/>
    <hyperlink ref="E78" r:id="rId71" xr:uid="{00000000-0004-0000-0100-000046000000}"/>
    <hyperlink ref="E79" r:id="rId72" xr:uid="{00000000-0004-0000-0100-000047000000}"/>
    <hyperlink ref="E40" r:id="rId73" xr:uid="{00000000-0004-0000-0100-000048000000}"/>
    <hyperlink ref="E41" r:id="rId74" xr:uid="{00000000-0004-0000-0100-000049000000}"/>
    <hyperlink ref="E85" r:id="rId75" xr:uid="{00000000-0004-0000-0100-00004A000000}"/>
    <hyperlink ref="E80" r:id="rId76" xr:uid="{00000000-0004-0000-0100-00004B000000}"/>
    <hyperlink ref="E45" r:id="rId77" xr:uid="{00000000-0004-0000-0100-00004C000000}"/>
    <hyperlink ref="E81" r:id="rId78" xr:uid="{00000000-0004-0000-0100-00004D000000}"/>
    <hyperlink ref="E82" r:id="rId79" xr:uid="{00000000-0004-0000-0100-00004E000000}"/>
    <hyperlink ref="E83" r:id="rId80" xr:uid="{00000000-0004-0000-0100-00004F000000}"/>
    <hyperlink ref="E84" r:id="rId81" xr:uid="{00000000-0004-0000-0100-000050000000}"/>
    <hyperlink ref="E87" r:id="rId82" xr:uid="{00000000-0004-0000-0100-000051000000}"/>
    <hyperlink ref="E88" r:id="rId83" xr:uid="{00000000-0004-0000-0100-000052000000}"/>
    <hyperlink ref="E89" r:id="rId84" xr:uid="{00000000-0004-0000-0100-000053000000}"/>
    <hyperlink ref="E90" r:id="rId85" xr:uid="{00000000-0004-0000-0100-000054000000}"/>
    <hyperlink ref="E91" r:id="rId86" xr:uid="{00000000-0004-0000-0100-000055000000}"/>
    <hyperlink ref="E92" r:id="rId87" xr:uid="{00000000-0004-0000-0100-000056000000}"/>
    <hyperlink ref="E93" r:id="rId88" xr:uid="{00000000-0004-0000-0100-000057000000}"/>
    <hyperlink ref="E94" r:id="rId89" xr:uid="{00000000-0004-0000-0100-000058000000}"/>
    <hyperlink ref="E150" r:id="rId90" xr:uid="{00000000-0004-0000-0100-000059000000}"/>
    <hyperlink ref="E162" r:id="rId91" xr:uid="{00000000-0004-0000-0100-00005A000000}"/>
    <hyperlink ref="E205" r:id="rId92" xr:uid="{00000000-0004-0000-0100-00005B000000}"/>
    <hyperlink ref="E209" r:id="rId93" xr:uid="{00000000-0004-0000-0100-00005C000000}"/>
    <hyperlink ref="E210" r:id="rId94" xr:uid="{00000000-0004-0000-0100-00005D000000}"/>
    <hyperlink ref="E212" r:id="rId95" xr:uid="{00000000-0004-0000-0100-00005E000000}"/>
    <hyperlink ref="E170" r:id="rId96" xr:uid="{00000000-0004-0000-0100-00005F000000}"/>
    <hyperlink ref="E172" r:id="rId97" xr:uid="{00000000-0004-0000-0100-000060000000}"/>
    <hyperlink ref="E198" r:id="rId98" xr:uid="{00000000-0004-0000-0100-000061000000}"/>
    <hyperlink ref="E196" r:id="rId99" xr:uid="{00000000-0004-0000-0100-000062000000}"/>
    <hyperlink ref="E199" r:id="rId100" xr:uid="{00000000-0004-0000-0100-000063000000}"/>
    <hyperlink ref="E202" r:id="rId101" xr:uid="{00000000-0004-0000-0100-000064000000}"/>
    <hyperlink ref="E206" r:id="rId102" xr:uid="{00000000-0004-0000-0100-000065000000}"/>
    <hyperlink ref="E216" r:id="rId103" xr:uid="{00000000-0004-0000-0100-000066000000}"/>
    <hyperlink ref="E217" r:id="rId104" xr:uid="{00000000-0004-0000-0100-000067000000}"/>
    <hyperlink ref="E218" r:id="rId105" xr:uid="{00000000-0004-0000-0100-000068000000}"/>
    <hyperlink ref="E219" r:id="rId106" xr:uid="{00000000-0004-0000-0100-000069000000}"/>
    <hyperlink ref="E220" r:id="rId107" xr:uid="{00000000-0004-0000-0100-00006A000000}"/>
    <hyperlink ref="E222" r:id="rId108" xr:uid="{00000000-0004-0000-0100-00006B000000}"/>
    <hyperlink ref="E200" r:id="rId109" xr:uid="{00000000-0004-0000-0100-00006C000000}"/>
    <hyperlink ref="E201" r:id="rId110" xr:uid="{00000000-0004-0000-0100-00006D000000}"/>
    <hyperlink ref="E203" r:id="rId111" xr:uid="{00000000-0004-0000-0100-00006E000000}"/>
    <hyperlink ref="E207" r:id="rId112" xr:uid="{00000000-0004-0000-0100-00006F000000}"/>
    <hyperlink ref="E211" r:id="rId113" xr:uid="{00000000-0004-0000-0100-000070000000}"/>
    <hyperlink ref="E213" r:id="rId114" xr:uid="{00000000-0004-0000-0100-000071000000}"/>
    <hyperlink ref="E224" r:id="rId115" xr:uid="{00000000-0004-0000-0100-000072000000}"/>
    <hyperlink ref="E226" r:id="rId116" xr:uid="{00000000-0004-0000-0100-000073000000}"/>
    <hyperlink ref="E194" r:id="rId117" xr:uid="{00000000-0004-0000-0100-000074000000}"/>
    <hyperlink ref="E195" r:id="rId118" xr:uid="{00000000-0004-0000-0100-000075000000}"/>
    <hyperlink ref="E223" r:id="rId119" xr:uid="{00000000-0004-0000-0100-000076000000}"/>
    <hyperlink ref="E225" r:id="rId120" xr:uid="{00000000-0004-0000-0100-000077000000}"/>
    <hyperlink ref="E232" r:id="rId121" xr:uid="{00000000-0004-0000-0100-000078000000}"/>
    <hyperlink ref="E230" r:id="rId122" xr:uid="{00000000-0004-0000-0100-000079000000}"/>
    <hyperlink ref="E95" r:id="rId123" xr:uid="{00000000-0004-0000-0100-00007A000000}"/>
    <hyperlink ref="E96" r:id="rId124" xr:uid="{00000000-0004-0000-0100-00007B000000}"/>
    <hyperlink ref="E214" r:id="rId125" xr:uid="{00000000-0004-0000-0100-00007C000000}"/>
    <hyperlink ref="E215" r:id="rId126" xr:uid="{00000000-0004-0000-0100-00007D000000}"/>
    <hyperlink ref="E240" r:id="rId127" xr:uid="{00000000-0004-0000-0100-00007E000000}"/>
    <hyperlink ref="E97" r:id="rId128" xr:uid="{00000000-0004-0000-0100-00007F000000}"/>
    <hyperlink ref="E98" r:id="rId129" xr:uid="{00000000-0004-0000-0100-000080000000}"/>
    <hyperlink ref="E99" r:id="rId130" xr:uid="{00000000-0004-0000-0100-000081000000}"/>
    <hyperlink ref="E100" r:id="rId131" xr:uid="{00000000-0004-0000-0100-000082000000}"/>
    <hyperlink ref="E101" r:id="rId132" xr:uid="{00000000-0004-0000-0100-000083000000}"/>
    <hyperlink ref="E102" r:id="rId133" xr:uid="{00000000-0004-0000-0100-000084000000}"/>
    <hyperlink ref="E103" r:id="rId134" xr:uid="{00000000-0004-0000-0100-000085000000}"/>
    <hyperlink ref="E104" r:id="rId135" xr:uid="{00000000-0004-0000-0100-000086000000}"/>
    <hyperlink ref="E105" r:id="rId136" xr:uid="{00000000-0004-0000-0100-000087000000}"/>
    <hyperlink ref="E106" r:id="rId137" xr:uid="{00000000-0004-0000-0100-000088000000}"/>
    <hyperlink ref="E107" r:id="rId138" xr:uid="{00000000-0004-0000-0100-000089000000}"/>
    <hyperlink ref="E109" r:id="rId139" xr:uid="{00000000-0004-0000-0100-00008A000000}"/>
    <hyperlink ref="E110" r:id="rId140" xr:uid="{00000000-0004-0000-0100-00008B000000}"/>
    <hyperlink ref="E112" r:id="rId141" xr:uid="{00000000-0004-0000-0100-00008C000000}"/>
    <hyperlink ref="E113" r:id="rId142" xr:uid="{00000000-0004-0000-0100-00008D000000}"/>
    <hyperlink ref="E114" r:id="rId143" xr:uid="{00000000-0004-0000-0100-00008E000000}"/>
    <hyperlink ref="E115" r:id="rId144" xr:uid="{00000000-0004-0000-0100-00008F000000}"/>
    <hyperlink ref="E116" r:id="rId145" xr:uid="{00000000-0004-0000-0100-000090000000}"/>
    <hyperlink ref="E117" r:id="rId146" xr:uid="{00000000-0004-0000-0100-000091000000}"/>
    <hyperlink ref="E118" r:id="rId147" xr:uid="{00000000-0004-0000-0100-000092000000}"/>
    <hyperlink ref="E119" r:id="rId148" xr:uid="{00000000-0004-0000-0100-000093000000}"/>
    <hyperlink ref="E120" r:id="rId149" xr:uid="{00000000-0004-0000-0100-000094000000}"/>
    <hyperlink ref="E121" r:id="rId150" xr:uid="{00000000-0004-0000-0100-000095000000}"/>
    <hyperlink ref="E122" r:id="rId151" xr:uid="{00000000-0004-0000-0100-000096000000}"/>
    <hyperlink ref="E123" r:id="rId152" xr:uid="{00000000-0004-0000-0100-000097000000}"/>
    <hyperlink ref="E124" r:id="rId153" xr:uid="{00000000-0004-0000-0100-000098000000}"/>
    <hyperlink ref="E125" r:id="rId154" xr:uid="{00000000-0004-0000-0100-000099000000}"/>
    <hyperlink ref="E128" r:id="rId155" xr:uid="{00000000-0004-0000-0100-00009A000000}"/>
    <hyperlink ref="E129" r:id="rId156" xr:uid="{00000000-0004-0000-0100-00009B000000}"/>
    <hyperlink ref="E127" r:id="rId157" xr:uid="{00000000-0004-0000-0100-00009C000000}"/>
    <hyperlink ref="E130" r:id="rId158" xr:uid="{00000000-0004-0000-0100-00009D000000}"/>
    <hyperlink ref="E131" r:id="rId159" xr:uid="{00000000-0004-0000-0100-00009E000000}"/>
    <hyperlink ref="E134" r:id="rId160" xr:uid="{00000000-0004-0000-0100-00009F000000}"/>
    <hyperlink ref="E135" r:id="rId161" xr:uid="{00000000-0004-0000-0100-0000A0000000}"/>
    <hyperlink ref="E136" r:id="rId162" xr:uid="{00000000-0004-0000-0100-0000A1000000}"/>
    <hyperlink ref="E138" r:id="rId163" xr:uid="{00000000-0004-0000-0100-0000A2000000}"/>
    <hyperlink ref="E139" r:id="rId164" xr:uid="{00000000-0004-0000-0100-0000A3000000}"/>
    <hyperlink ref="E140" r:id="rId165" xr:uid="{00000000-0004-0000-0100-0000A4000000}"/>
    <hyperlink ref="E146" r:id="rId166" xr:uid="{00000000-0004-0000-0100-0000A5000000}"/>
    <hyperlink ref="E145" r:id="rId167" xr:uid="{00000000-0004-0000-0100-0000A6000000}"/>
    <hyperlink ref="E242" r:id="rId168" xr:uid="{00000000-0004-0000-0100-0000A7000000}"/>
    <hyperlink ref="E243" r:id="rId169" xr:uid="{00000000-0004-0000-0100-0000A8000000}"/>
    <hyperlink ref="E234" r:id="rId170" xr:uid="{00000000-0004-0000-0100-0000A9000000}"/>
    <hyperlink ref="E238" r:id="rId171" xr:uid="{00000000-0004-0000-0100-0000AA000000}"/>
    <hyperlink ref="E161" r:id="rId172" xr:uid="{00000000-0004-0000-0100-0000AB000000}"/>
    <hyperlink ref="E173" r:id="rId173" xr:uid="{00000000-0004-0000-0100-0000AC000000}"/>
    <hyperlink ref="E148" r:id="rId174" xr:uid="{00000000-0004-0000-0100-0000AD000000}"/>
    <hyperlink ref="E153" r:id="rId175" xr:uid="{00000000-0004-0000-0100-0000AE000000}"/>
    <hyperlink ref="E155" r:id="rId176" xr:uid="{00000000-0004-0000-0100-0000AF000000}"/>
    <hyperlink ref="E157" r:id="rId177" xr:uid="{00000000-0004-0000-0100-0000B0000000}"/>
    <hyperlink ref="E158" r:id="rId178" xr:uid="{00000000-0004-0000-0100-0000B1000000}"/>
    <hyperlink ref="E159" r:id="rId179" xr:uid="{00000000-0004-0000-0100-0000B2000000}"/>
    <hyperlink ref="E160" r:id="rId180" xr:uid="{00000000-0004-0000-0100-0000B3000000}"/>
    <hyperlink ref="E163" r:id="rId181" xr:uid="{00000000-0004-0000-0100-0000B4000000}"/>
    <hyperlink ref="E164" r:id="rId182" xr:uid="{00000000-0004-0000-0100-0000B5000000}"/>
    <hyperlink ref="E165" r:id="rId183" xr:uid="{00000000-0004-0000-0100-0000B6000000}"/>
    <hyperlink ref="E276" r:id="rId184" xr:uid="{00000000-0004-0000-0100-0000B7000000}"/>
    <hyperlink ref="E280" r:id="rId185" xr:uid="{00000000-0004-0000-0100-0000B8000000}"/>
    <hyperlink ref="E281" r:id="rId186" xr:uid="{00000000-0004-0000-0100-0000B9000000}"/>
    <hyperlink ref="E287" r:id="rId187" xr:uid="{00000000-0004-0000-0100-0000BA000000}"/>
    <hyperlink ref="E166" r:id="rId188" xr:uid="{00000000-0004-0000-0100-0000BB000000}"/>
    <hyperlink ref="E167" r:id="rId189" xr:uid="{00000000-0004-0000-0100-0000BC000000}"/>
    <hyperlink ref="E168" r:id="rId190" xr:uid="{00000000-0004-0000-0100-0000BD000000}"/>
    <hyperlink ref="E171" r:id="rId191" xr:uid="{00000000-0004-0000-0100-0000BE000000}"/>
    <hyperlink ref="E174" r:id="rId192" xr:uid="{00000000-0004-0000-0100-0000BF000000}"/>
    <hyperlink ref="E177" r:id="rId193" xr:uid="{00000000-0004-0000-0100-0000C0000000}"/>
    <hyperlink ref="E178" r:id="rId194" xr:uid="{00000000-0004-0000-0100-0000C1000000}"/>
    <hyperlink ref="E179" r:id="rId195" xr:uid="{00000000-0004-0000-0100-0000C2000000}"/>
    <hyperlink ref="E183" r:id="rId196" xr:uid="{00000000-0004-0000-0100-0000C3000000}"/>
    <hyperlink ref="E185" r:id="rId197" xr:uid="{00000000-0004-0000-0100-0000C4000000}"/>
    <hyperlink ref="E186" r:id="rId198" xr:uid="{00000000-0004-0000-0100-0000C5000000}"/>
    <hyperlink ref="E187" r:id="rId199" xr:uid="{00000000-0004-0000-0100-0000C6000000}"/>
    <hyperlink ref="E188" r:id="rId200" xr:uid="{00000000-0004-0000-0100-0000C7000000}"/>
    <hyperlink ref="E191" r:id="rId201" xr:uid="{00000000-0004-0000-0100-0000C8000000}"/>
    <hyperlink ref="E192" r:id="rId202" xr:uid="{00000000-0004-0000-0100-0000C9000000}"/>
    <hyperlink ref="E193" r:id="rId203" xr:uid="{00000000-0004-0000-0100-0000CA000000}"/>
    <hyperlink ref="E286" r:id="rId204" xr:uid="{00000000-0004-0000-0100-0000CB000000}"/>
    <hyperlink ref="E289" r:id="rId205" xr:uid="{00000000-0004-0000-0100-0000CC000000}"/>
    <hyperlink ref="E285" r:id="rId206" xr:uid="{00000000-0004-0000-0100-0000CD000000}"/>
    <hyperlink ref="E284" r:id="rId207" xr:uid="{00000000-0004-0000-0100-0000CE000000}"/>
    <hyperlink ref="E283" r:id="rId208" xr:uid="{00000000-0004-0000-0100-0000CF000000}"/>
    <hyperlink ref="E282" r:id="rId209" xr:uid="{00000000-0004-0000-0100-0000D0000000}"/>
    <hyperlink ref="E277" r:id="rId210" xr:uid="{00000000-0004-0000-0100-0000D1000000}"/>
    <hyperlink ref="E278" r:id="rId211" xr:uid="{00000000-0004-0000-0100-0000D2000000}"/>
    <hyperlink ref="E231" r:id="rId212" xr:uid="{00000000-0004-0000-0100-0000D3000000}"/>
    <hyperlink ref="E239" r:id="rId213" xr:uid="{00000000-0004-0000-0100-0000D4000000}"/>
    <hyperlink ref="E245" r:id="rId214" xr:uid="{00000000-0004-0000-0100-0000D5000000}"/>
    <hyperlink ref="E246" r:id="rId215" xr:uid="{00000000-0004-0000-0100-0000D6000000}"/>
    <hyperlink ref="E247" r:id="rId216" xr:uid="{00000000-0004-0000-0100-0000D7000000}"/>
    <hyperlink ref="E249" r:id="rId217" xr:uid="{00000000-0004-0000-0100-0000D8000000}"/>
    <hyperlink ref="E250" r:id="rId218" xr:uid="{00000000-0004-0000-0100-0000D9000000}"/>
    <hyperlink ref="E251" r:id="rId219" xr:uid="{00000000-0004-0000-0100-0000DA000000}"/>
    <hyperlink ref="E252" r:id="rId220" xr:uid="{00000000-0004-0000-0100-0000DB000000}"/>
    <hyperlink ref="E253" r:id="rId221" xr:uid="{00000000-0004-0000-0100-0000DC000000}"/>
    <hyperlink ref="E254" r:id="rId222" xr:uid="{00000000-0004-0000-0100-0000DD000000}"/>
    <hyperlink ref="E255" r:id="rId223" xr:uid="{00000000-0004-0000-0100-0000DE000000}"/>
    <hyperlink ref="E256" r:id="rId224" xr:uid="{00000000-0004-0000-0100-0000DF000000}"/>
    <hyperlink ref="E257" r:id="rId225" xr:uid="{00000000-0004-0000-0100-0000E0000000}"/>
    <hyperlink ref="E260" r:id="rId226" xr:uid="{00000000-0004-0000-0100-0000E1000000}"/>
    <hyperlink ref="E259" r:id="rId227" xr:uid="{00000000-0004-0000-0100-0000E2000000}"/>
    <hyperlink ref="E261" r:id="rId228" xr:uid="{00000000-0004-0000-0100-0000E3000000}"/>
    <hyperlink ref="E262" r:id="rId229" xr:uid="{00000000-0004-0000-0100-0000E4000000}"/>
    <hyperlink ref="E263" r:id="rId230" xr:uid="{00000000-0004-0000-0100-0000E5000000}"/>
    <hyperlink ref="E264" r:id="rId231" xr:uid="{00000000-0004-0000-0100-0000E6000000}"/>
    <hyperlink ref="E265" r:id="rId232" xr:uid="{00000000-0004-0000-0100-0000E7000000}"/>
    <hyperlink ref="E266" r:id="rId233" xr:uid="{00000000-0004-0000-0100-0000E8000000}"/>
    <hyperlink ref="E267" r:id="rId234" xr:uid="{00000000-0004-0000-0100-0000E9000000}"/>
    <hyperlink ref="E268" r:id="rId235" xr:uid="{00000000-0004-0000-0100-0000EA000000}"/>
    <hyperlink ref="E269" r:id="rId236" xr:uid="{00000000-0004-0000-0100-0000EB000000}"/>
    <hyperlink ref="E270" r:id="rId237" xr:uid="{00000000-0004-0000-0100-0000EC000000}"/>
    <hyperlink ref="E271" r:id="rId238" xr:uid="{00000000-0004-0000-0100-0000ED000000}"/>
    <hyperlink ref="E272" r:id="rId239" xr:uid="{00000000-0004-0000-0100-0000EE000000}"/>
    <hyperlink ref="E273" r:id="rId240" xr:uid="{00000000-0004-0000-0100-0000EF000000}"/>
    <hyperlink ref="E290" r:id="rId241" xr:uid="{00000000-0004-0000-0100-0000F0000000}"/>
    <hyperlink ref="E291:E296" r:id="rId242" display="https://zakupki.gov.ru/epz/order/notice/ea20/view/common-info.html?regNumber=0873400003922000374" xr:uid="{00000000-0004-0000-0100-0000F1000000}"/>
    <hyperlink ref="E291" r:id="rId243" xr:uid="{00000000-0004-0000-0100-0000F2000000}"/>
    <hyperlink ref="E292" r:id="rId244" xr:uid="{00000000-0004-0000-0100-0000F3000000}"/>
    <hyperlink ref="E293" r:id="rId245" xr:uid="{00000000-0004-0000-0100-0000F4000000}"/>
    <hyperlink ref="E294" r:id="rId246" xr:uid="{00000000-0004-0000-0100-0000F5000000}"/>
    <hyperlink ref="E295" r:id="rId247" xr:uid="{00000000-0004-0000-0100-0000F6000000}"/>
    <hyperlink ref="E296" r:id="rId248" xr:uid="{00000000-0004-0000-0100-0000F7000000}"/>
    <hyperlink ref="E376" r:id="rId249" xr:uid="{00000000-0004-0000-0100-0000F8000000}"/>
    <hyperlink ref="E377" r:id="rId250" xr:uid="{00000000-0004-0000-0100-0000F9000000}"/>
    <hyperlink ref="E379" r:id="rId251" xr:uid="{00000000-0004-0000-0100-0000FA000000}"/>
    <hyperlink ref="E298" r:id="rId252" xr:uid="{00000000-0004-0000-0100-0000FB000000}"/>
    <hyperlink ref="E300" r:id="rId253" xr:uid="{00000000-0004-0000-0100-0000FC000000}"/>
    <hyperlink ref="E301" r:id="rId254" xr:uid="{00000000-0004-0000-0100-0000FD000000}"/>
    <hyperlink ref="E304" r:id="rId255" xr:uid="{00000000-0004-0000-0100-0000FE000000}"/>
    <hyperlink ref="E305" r:id="rId256" xr:uid="{00000000-0004-0000-0100-0000FF000000}"/>
    <hyperlink ref="E307" r:id="rId257" xr:uid="{00000000-0004-0000-0100-000000010000}"/>
    <hyperlink ref="E309" r:id="rId258" xr:uid="{00000000-0004-0000-0100-000001010000}"/>
    <hyperlink ref="E312:E313" r:id="rId259" display="https://zakupki.gov.ru/epz/order/notice/ea20/view/common-info.html?regNumber=0873400003922000441" xr:uid="{00000000-0004-0000-0100-000002010000}"/>
    <hyperlink ref="E312" r:id="rId260" xr:uid="{00000000-0004-0000-0100-000003010000}"/>
    <hyperlink ref="E313" r:id="rId261" xr:uid="{00000000-0004-0000-0100-000004010000}"/>
    <hyperlink ref="E297" r:id="rId262" xr:uid="{00000000-0004-0000-0100-000005010000}"/>
    <hyperlink ref="E299" r:id="rId263" xr:uid="{00000000-0004-0000-0100-000006010000}"/>
    <hyperlink ref="E302:E303" r:id="rId264" display="https://zakupki.gov.ru/epz/order/notice/ea20/view/common-info.html?regNumber=0873400003922000437" xr:uid="{00000000-0004-0000-0100-000007010000}"/>
    <hyperlink ref="E302" r:id="rId265" xr:uid="{00000000-0004-0000-0100-000008010000}"/>
    <hyperlink ref="E303" r:id="rId266" xr:uid="{00000000-0004-0000-0100-000009010000}"/>
    <hyperlink ref="E306" r:id="rId267" xr:uid="{00000000-0004-0000-0100-00000A010000}"/>
    <hyperlink ref="E308" r:id="rId268" xr:uid="{00000000-0004-0000-0100-00000B010000}"/>
    <hyperlink ref="E310" r:id="rId269" xr:uid="{00000000-0004-0000-0100-00000C010000}"/>
    <hyperlink ref="E311" r:id="rId270" xr:uid="{00000000-0004-0000-0100-00000D010000}"/>
    <hyperlink ref="E314" r:id="rId271" xr:uid="{00000000-0004-0000-0100-00000E010000}"/>
    <hyperlink ref="E316" r:id="rId272" xr:uid="{00000000-0004-0000-0100-00000F010000}"/>
    <hyperlink ref="E317" r:id="rId273" xr:uid="{00000000-0004-0000-0100-000010010000}"/>
    <hyperlink ref="E318" r:id="rId274" xr:uid="{00000000-0004-0000-0100-000011010000}"/>
    <hyperlink ref="E323" r:id="rId275" xr:uid="{00000000-0004-0000-0100-000012010000}"/>
    <hyperlink ref="E319" r:id="rId276" xr:uid="{00000000-0004-0000-0100-000013010000}"/>
    <hyperlink ref="E322" r:id="rId277" xr:uid="{00000000-0004-0000-0100-000014010000}"/>
    <hyperlink ref="E324" r:id="rId278" xr:uid="{00000000-0004-0000-0100-000015010000}"/>
    <hyperlink ref="E325" r:id="rId279" xr:uid="{00000000-0004-0000-0100-000016010000}"/>
    <hyperlink ref="E326" r:id="rId280" xr:uid="{00000000-0004-0000-0100-000017010000}"/>
    <hyperlink ref="E330" r:id="rId281" xr:uid="{00000000-0004-0000-0100-000018010000}"/>
    <hyperlink ref="E332" r:id="rId282" xr:uid="{00000000-0004-0000-0100-000019010000}"/>
    <hyperlink ref="E334" r:id="rId283" xr:uid="{00000000-0004-0000-0100-00001A010000}"/>
    <hyperlink ref="E337:E339" r:id="rId284" display="https://zakupki.gov.ru/epz/order/notice/ea20/view/common-info.html?regNumber=0873400003922000471" xr:uid="{00000000-0004-0000-0100-00001B010000}"/>
    <hyperlink ref="E337" r:id="rId285" xr:uid="{00000000-0004-0000-0100-00001C010000}"/>
    <hyperlink ref="E338" r:id="rId286" xr:uid="{00000000-0004-0000-0100-00001D010000}"/>
    <hyperlink ref="E339" r:id="rId287" xr:uid="{00000000-0004-0000-0100-00001E010000}"/>
    <hyperlink ref="E345" r:id="rId288" xr:uid="{00000000-0004-0000-0100-00001F010000}"/>
    <hyperlink ref="E343" r:id="rId289" xr:uid="{00000000-0004-0000-0100-000020010000}"/>
    <hyperlink ref="E344" r:id="rId290" xr:uid="{00000000-0004-0000-0100-000021010000}"/>
    <hyperlink ref="E342" r:id="rId291" xr:uid="{00000000-0004-0000-0100-000022010000}"/>
    <hyperlink ref="E340" r:id="rId292" xr:uid="{00000000-0004-0000-0100-000023010000}"/>
    <hyperlink ref="E341" r:id="rId293" xr:uid="{00000000-0004-0000-0100-000024010000}"/>
    <hyperlink ref="E365" r:id="rId294" xr:uid="{00000000-0004-0000-0100-000025010000}"/>
  </hyperlinks>
  <pageMargins left="0.7" right="0.7" top="0.75" bottom="0.75" header="0.3" footer="0.3"/>
  <pageSetup paperSize="8" scale="27" fitToHeight="0" orientation="landscape" r:id="rId295"/>
  <colBreaks count="1" manualBreakCount="1">
    <brk id="18" max="38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62"/>
  <sheetViews>
    <sheetView zoomScale="60" zoomScaleNormal="60" workbookViewId="0">
      <pane xSplit="1" ySplit="2" topLeftCell="B134" activePane="bottomRight" state="frozen"/>
      <selection pane="topRight" activeCell="G1" sqref="G1"/>
      <selection pane="bottomLeft" activeCell="A3" sqref="A3"/>
      <selection pane="bottomRight" activeCell="H135" sqref="H135"/>
    </sheetView>
  </sheetViews>
  <sheetFormatPr defaultColWidth="9.140625" defaultRowHeight="15.75" x14ac:dyDescent="0.25"/>
  <cols>
    <col min="1" max="1" width="26.7109375" style="14" customWidth="1"/>
    <col min="2" max="2" width="13" style="19" customWidth="1"/>
    <col min="3" max="3" width="18.5703125" style="14" customWidth="1"/>
    <col min="4" max="4" width="31.140625" style="31" customWidth="1"/>
    <col min="5" max="5" width="27.42578125" style="17" customWidth="1"/>
    <col min="6" max="6" width="13.85546875" style="19" customWidth="1"/>
    <col min="7" max="7" width="32.85546875" style="14" customWidth="1"/>
    <col min="8" max="8" width="22.140625" style="17" customWidth="1"/>
    <col min="9" max="9" width="30.85546875" style="17" customWidth="1"/>
    <col min="10" max="10" width="19.85546875" style="14" customWidth="1"/>
    <col min="11" max="12" width="20.140625" style="14" customWidth="1"/>
    <col min="13" max="13" width="19.85546875" style="17" customWidth="1"/>
    <col min="14" max="14" width="33.28515625" style="17" customWidth="1"/>
    <col min="15" max="15" width="14.140625" style="17" customWidth="1"/>
    <col min="16" max="16" width="11.85546875" style="14" bestFit="1" customWidth="1"/>
    <col min="17" max="17" width="9.140625" style="14"/>
    <col min="18" max="18" width="9.140625" style="14" customWidth="1"/>
    <col min="19" max="19" width="13.7109375" style="16" customWidth="1"/>
    <col min="20" max="20" width="16.7109375" style="14" customWidth="1"/>
    <col min="21" max="21" width="16.5703125" style="19" customWidth="1"/>
    <col min="22" max="22" width="18.5703125" style="14" customWidth="1"/>
    <col min="23" max="23" width="17.140625" style="14" customWidth="1"/>
    <col min="24" max="24" width="21" style="14" customWidth="1"/>
    <col min="25" max="27" width="17.5703125" style="15" customWidth="1"/>
    <col min="28" max="28" width="21.42578125" style="17" customWidth="1"/>
    <col min="29" max="29" width="16.140625" style="19" customWidth="1"/>
    <col min="30" max="30" width="15.140625" style="19" customWidth="1"/>
    <col min="31" max="31" width="13.28515625" style="19" customWidth="1"/>
    <col min="32" max="32" width="16.7109375" style="17" customWidth="1"/>
    <col min="33" max="33" width="9.140625" style="1"/>
    <col min="34" max="16384" width="9.140625" style="14"/>
  </cols>
  <sheetData>
    <row r="1" spans="1:33" ht="88.5" customHeight="1" x14ac:dyDescent="0.25">
      <c r="A1" s="66" t="s">
        <v>14</v>
      </c>
      <c r="B1" s="67" t="s">
        <v>0</v>
      </c>
      <c r="C1" s="68" t="s">
        <v>52</v>
      </c>
      <c r="D1" s="69" t="s">
        <v>1</v>
      </c>
      <c r="E1" s="70" t="s">
        <v>5</v>
      </c>
      <c r="F1" s="67" t="s">
        <v>2</v>
      </c>
      <c r="G1" s="70" t="s">
        <v>3</v>
      </c>
      <c r="H1" s="70" t="s">
        <v>4</v>
      </c>
      <c r="I1" s="70" t="s">
        <v>6</v>
      </c>
      <c r="J1" s="154" t="s">
        <v>15</v>
      </c>
      <c r="K1" s="154" t="s">
        <v>16</v>
      </c>
      <c r="L1" s="154" t="s">
        <v>155</v>
      </c>
      <c r="M1" s="146" t="s">
        <v>18</v>
      </c>
      <c r="N1" s="146" t="s">
        <v>2083</v>
      </c>
      <c r="O1" s="146" t="s">
        <v>17</v>
      </c>
      <c r="P1" s="154" t="s">
        <v>8</v>
      </c>
      <c r="Q1" s="154" t="s">
        <v>9</v>
      </c>
      <c r="R1" s="144" t="s">
        <v>19</v>
      </c>
      <c r="S1" s="160" t="s">
        <v>2081</v>
      </c>
      <c r="T1" s="144" t="s">
        <v>7</v>
      </c>
      <c r="U1" s="158" t="s">
        <v>2049</v>
      </c>
      <c r="V1" s="71" t="s">
        <v>2511</v>
      </c>
      <c r="W1" s="72"/>
      <c r="X1" s="72"/>
      <c r="Y1" s="72"/>
      <c r="Z1" s="72"/>
      <c r="AA1" s="73"/>
      <c r="AB1" s="38" t="s">
        <v>199</v>
      </c>
      <c r="AC1" s="74" t="s">
        <v>2512</v>
      </c>
      <c r="AD1" s="75"/>
      <c r="AE1" s="76"/>
      <c r="AF1" s="37" t="s">
        <v>66</v>
      </c>
      <c r="AG1" s="77"/>
    </row>
    <row r="2" spans="1:33" ht="45.75" customHeight="1" x14ac:dyDescent="0.25">
      <c r="A2" s="78"/>
      <c r="B2" s="79"/>
      <c r="C2" s="80"/>
      <c r="D2" s="81"/>
      <c r="E2" s="82"/>
      <c r="F2" s="79"/>
      <c r="G2" s="82"/>
      <c r="H2" s="82"/>
      <c r="I2" s="82"/>
      <c r="J2" s="155"/>
      <c r="K2" s="155"/>
      <c r="L2" s="155"/>
      <c r="M2" s="147"/>
      <c r="N2" s="147"/>
      <c r="O2" s="147"/>
      <c r="P2" s="155"/>
      <c r="Q2" s="155"/>
      <c r="R2" s="145"/>
      <c r="S2" s="161"/>
      <c r="T2" s="145"/>
      <c r="U2" s="159"/>
      <c r="V2" s="35" t="s">
        <v>20</v>
      </c>
      <c r="W2" s="35" t="s">
        <v>11</v>
      </c>
      <c r="X2" s="35" t="s">
        <v>12</v>
      </c>
      <c r="Y2" s="35" t="s">
        <v>13</v>
      </c>
      <c r="Z2" s="35" t="s">
        <v>2048</v>
      </c>
      <c r="AA2" s="35" t="s">
        <v>2047</v>
      </c>
      <c r="AB2" s="2"/>
      <c r="AC2" s="34" t="s">
        <v>11</v>
      </c>
      <c r="AD2" s="34" t="s">
        <v>12</v>
      </c>
      <c r="AE2" s="34" t="s">
        <v>13</v>
      </c>
      <c r="AF2" s="83"/>
    </row>
    <row r="3" spans="1:33" ht="44.25" customHeight="1" x14ac:dyDescent="0.25">
      <c r="A3" s="57" t="s">
        <v>29</v>
      </c>
      <c r="B3" s="58">
        <v>44267</v>
      </c>
      <c r="C3" s="59" t="s">
        <v>38</v>
      </c>
      <c r="D3" s="57" t="s">
        <v>53</v>
      </c>
      <c r="E3" s="60" t="s">
        <v>54</v>
      </c>
      <c r="F3" s="58">
        <v>44302</v>
      </c>
      <c r="G3" s="57" t="s">
        <v>46</v>
      </c>
      <c r="H3" s="59" t="s">
        <v>120</v>
      </c>
      <c r="I3" s="59" t="s">
        <v>31</v>
      </c>
      <c r="J3" s="5">
        <v>6217442799.2600002</v>
      </c>
      <c r="K3" s="35">
        <v>6217442799.2600002</v>
      </c>
      <c r="L3" s="35">
        <v>18652328397.779999</v>
      </c>
      <c r="M3" s="4" t="s">
        <v>50</v>
      </c>
      <c r="N3" s="4" t="s">
        <v>49</v>
      </c>
      <c r="O3" s="6" t="s">
        <v>22</v>
      </c>
      <c r="P3" s="12">
        <v>100</v>
      </c>
      <c r="Q3" s="6">
        <v>0</v>
      </c>
      <c r="R3" s="7" t="s">
        <v>27</v>
      </c>
      <c r="S3" s="18">
        <v>30</v>
      </c>
      <c r="T3" s="35">
        <v>204.82</v>
      </c>
      <c r="U3" s="11">
        <v>6144.5999999999995</v>
      </c>
      <c r="V3" s="5">
        <v>91066929</v>
      </c>
      <c r="W3" s="5" t="s">
        <v>41</v>
      </c>
      <c r="X3" s="5">
        <v>30355643</v>
      </c>
      <c r="Y3" s="5">
        <v>30355643</v>
      </c>
      <c r="Z3" s="10">
        <v>1011854.7666666667</v>
      </c>
      <c r="AA3" s="41">
        <v>1011855</v>
      </c>
      <c r="AB3" s="5"/>
      <c r="AC3" s="3">
        <v>44378</v>
      </c>
      <c r="AD3" s="3">
        <v>44651</v>
      </c>
      <c r="AE3" s="3">
        <v>45016</v>
      </c>
      <c r="AF3" s="42" t="s">
        <v>67</v>
      </c>
    </row>
    <row r="4" spans="1:33" ht="44.25" customHeight="1" x14ac:dyDescent="0.25">
      <c r="A4" s="8" t="s">
        <v>39</v>
      </c>
      <c r="B4" s="3">
        <v>44301</v>
      </c>
      <c r="C4" s="6" t="s">
        <v>38</v>
      </c>
      <c r="D4" s="8" t="s">
        <v>68</v>
      </c>
      <c r="E4" s="40" t="s">
        <v>69</v>
      </c>
      <c r="F4" s="3">
        <v>44368</v>
      </c>
      <c r="G4" s="8" t="s">
        <v>59</v>
      </c>
      <c r="H4" s="61" t="s">
        <v>73</v>
      </c>
      <c r="I4" s="4" t="s">
        <v>42</v>
      </c>
      <c r="J4" s="5">
        <v>234317302.96000001</v>
      </c>
      <c r="K4" s="35">
        <f>J4</f>
        <v>234317302.96000001</v>
      </c>
      <c r="L4" s="35">
        <v>702951908.88</v>
      </c>
      <c r="M4" s="4" t="s">
        <v>60</v>
      </c>
      <c r="N4" s="4" t="s">
        <v>61</v>
      </c>
      <c r="O4" s="6" t="s">
        <v>37</v>
      </c>
      <c r="P4" s="12">
        <v>0</v>
      </c>
      <c r="Q4" s="6">
        <v>100</v>
      </c>
      <c r="R4" s="7" t="s">
        <v>43</v>
      </c>
      <c r="S4" s="18">
        <v>112</v>
      </c>
      <c r="T4" s="35">
        <v>1889.29</v>
      </c>
      <c r="U4" s="11">
        <f t="shared" ref="U4:U26" si="0">T4*S4</f>
        <v>211600.47999999998</v>
      </c>
      <c r="V4" s="5">
        <v>372072</v>
      </c>
      <c r="W4" s="5">
        <v>124024</v>
      </c>
      <c r="X4" s="5">
        <v>124024</v>
      </c>
      <c r="Y4" s="5">
        <v>124024</v>
      </c>
      <c r="Z4" s="10">
        <f>X4/S4</f>
        <v>1107.3571428571429</v>
      </c>
      <c r="AA4" s="41">
        <f t="shared" ref="AA4:AA33" si="1">_xlfn.CEILING.MATH(Z4)</f>
        <v>1108</v>
      </c>
      <c r="AB4" s="5"/>
      <c r="AC4" s="3">
        <v>44392</v>
      </c>
      <c r="AD4" s="3">
        <v>44652</v>
      </c>
      <c r="AE4" s="3">
        <v>45017</v>
      </c>
      <c r="AF4" s="42" t="s">
        <v>67</v>
      </c>
      <c r="AG4" s="14"/>
    </row>
    <row r="5" spans="1:33" ht="44.25" customHeight="1" x14ac:dyDescent="0.25">
      <c r="A5" s="57" t="s">
        <v>40</v>
      </c>
      <c r="B5" s="3">
        <v>44301</v>
      </c>
      <c r="C5" s="6" t="s">
        <v>38</v>
      </c>
      <c r="D5" s="8" t="s">
        <v>70</v>
      </c>
      <c r="E5" s="40" t="s">
        <v>71</v>
      </c>
      <c r="F5" s="3">
        <v>44368</v>
      </c>
      <c r="G5" s="8" t="s">
        <v>62</v>
      </c>
      <c r="H5" s="61" t="s">
        <v>73</v>
      </c>
      <c r="I5" s="4" t="s">
        <v>44</v>
      </c>
      <c r="J5" s="5">
        <v>188459323.84</v>
      </c>
      <c r="K5" s="35">
        <v>188459323.84</v>
      </c>
      <c r="L5" s="35">
        <v>565377971.51999998</v>
      </c>
      <c r="M5" s="4" t="s">
        <v>63</v>
      </c>
      <c r="N5" s="4" t="s">
        <v>64</v>
      </c>
      <c r="O5" s="6" t="s">
        <v>22</v>
      </c>
      <c r="P5" s="12">
        <v>100</v>
      </c>
      <c r="Q5" s="6">
        <v>0</v>
      </c>
      <c r="R5" s="7" t="s">
        <v>43</v>
      </c>
      <c r="S5" s="4">
        <v>56</v>
      </c>
      <c r="T5" s="35">
        <v>1044.6400000000001</v>
      </c>
      <c r="U5" s="11">
        <f t="shared" si="0"/>
        <v>58499.840000000004</v>
      </c>
      <c r="V5" s="5">
        <v>541218</v>
      </c>
      <c r="W5" s="5">
        <v>180406</v>
      </c>
      <c r="X5" s="5">
        <v>180406</v>
      </c>
      <c r="Y5" s="5">
        <v>180406</v>
      </c>
      <c r="Z5" s="10">
        <f>X5/S5</f>
        <v>3221.5357142857142</v>
      </c>
      <c r="AA5" s="41">
        <f t="shared" si="1"/>
        <v>3222</v>
      </c>
      <c r="AB5" s="5"/>
      <c r="AC5" s="3">
        <v>44392</v>
      </c>
      <c r="AD5" s="3">
        <v>44652</v>
      </c>
      <c r="AE5" s="3">
        <v>45017</v>
      </c>
      <c r="AF5" s="42" t="s">
        <v>67</v>
      </c>
      <c r="AG5" s="14"/>
    </row>
    <row r="6" spans="1:33" ht="44.25" customHeight="1" x14ac:dyDescent="0.25">
      <c r="A6" s="8" t="s">
        <v>2948</v>
      </c>
      <c r="B6" s="3">
        <v>44432</v>
      </c>
      <c r="C6" s="6">
        <v>1416</v>
      </c>
      <c r="D6" s="8" t="s">
        <v>153</v>
      </c>
      <c r="E6" s="40" t="s">
        <v>154</v>
      </c>
      <c r="F6" s="3">
        <v>44475</v>
      </c>
      <c r="G6" s="8" t="s">
        <v>114</v>
      </c>
      <c r="H6" s="4" t="s">
        <v>77</v>
      </c>
      <c r="I6" s="4" t="s">
        <v>96</v>
      </c>
      <c r="J6" s="5">
        <f>1067369929.5+1863370131</f>
        <v>2930740060.5</v>
      </c>
      <c r="K6" s="35">
        <f>J6</f>
        <v>2930740060.5</v>
      </c>
      <c r="L6" s="35">
        <v>5861480121</v>
      </c>
      <c r="M6" s="4" t="s">
        <v>72</v>
      </c>
      <c r="N6" s="4" t="s">
        <v>115</v>
      </c>
      <c r="O6" s="35" t="s">
        <v>33</v>
      </c>
      <c r="P6" s="12">
        <v>0</v>
      </c>
      <c r="Q6" s="7">
        <v>100</v>
      </c>
      <c r="R6" s="7" t="s">
        <v>26</v>
      </c>
      <c r="S6" s="4">
        <v>15</v>
      </c>
      <c r="T6" s="35">
        <f>J6/V6</f>
        <v>2944.55</v>
      </c>
      <c r="U6" s="11">
        <f t="shared" si="0"/>
        <v>44168.25</v>
      </c>
      <c r="V6" s="5">
        <v>995310</v>
      </c>
      <c r="W6" s="5">
        <v>497655</v>
      </c>
      <c r="X6" s="5">
        <v>181245</v>
      </c>
      <c r="Y6" s="5">
        <v>316410</v>
      </c>
      <c r="Z6" s="10">
        <f t="shared" ref="Z6:Z12" si="2">V6/S6</f>
        <v>66354</v>
      </c>
      <c r="AA6" s="41">
        <f t="shared" si="1"/>
        <v>66354</v>
      </c>
      <c r="AB6" s="5"/>
      <c r="AC6" s="3">
        <v>44681</v>
      </c>
      <c r="AD6" s="3">
        <v>44941</v>
      </c>
      <c r="AE6" s="3">
        <v>45046</v>
      </c>
      <c r="AF6" s="36" t="s">
        <v>67</v>
      </c>
      <c r="AG6" s="14"/>
    </row>
    <row r="7" spans="1:33" ht="126" customHeight="1" x14ac:dyDescent="0.25">
      <c r="A7" s="8" t="s">
        <v>158</v>
      </c>
      <c r="B7" s="3">
        <v>44526</v>
      </c>
      <c r="C7" s="6">
        <v>1416</v>
      </c>
      <c r="D7" s="8" t="s">
        <v>577</v>
      </c>
      <c r="E7" s="43" t="s">
        <v>576</v>
      </c>
      <c r="F7" s="3">
        <v>44554</v>
      </c>
      <c r="G7" s="8" t="s">
        <v>331</v>
      </c>
      <c r="H7" s="4" t="s">
        <v>74</v>
      </c>
      <c r="I7" s="4" t="s">
        <v>170</v>
      </c>
      <c r="J7" s="5">
        <v>2795579171.8400002</v>
      </c>
      <c r="K7" s="35">
        <f>J7</f>
        <v>2795579171.8400002</v>
      </c>
      <c r="L7" s="35">
        <v>5591158343.6800003</v>
      </c>
      <c r="M7" s="4" t="s">
        <v>332</v>
      </c>
      <c r="N7" s="4" t="s">
        <v>333</v>
      </c>
      <c r="O7" s="35" t="s">
        <v>549</v>
      </c>
      <c r="P7" s="12">
        <v>0</v>
      </c>
      <c r="Q7" s="6">
        <v>100</v>
      </c>
      <c r="R7" s="7" t="s">
        <v>23</v>
      </c>
      <c r="S7" s="17">
        <v>1000</v>
      </c>
      <c r="T7" s="35">
        <f>J7/V7</f>
        <v>3.64</v>
      </c>
      <c r="U7" s="11">
        <f t="shared" si="0"/>
        <v>3640</v>
      </c>
      <c r="V7" s="5">
        <f t="shared" ref="V7:V33" si="3">W7+X7+Y7</f>
        <v>768016256</v>
      </c>
      <c r="W7" s="7">
        <v>140833000</v>
      </c>
      <c r="X7" s="7">
        <v>243175128</v>
      </c>
      <c r="Y7" s="5">
        <v>384008128</v>
      </c>
      <c r="Z7" s="10">
        <f t="shared" si="2"/>
        <v>768016.25600000005</v>
      </c>
      <c r="AA7" s="41">
        <f t="shared" si="1"/>
        <v>768017</v>
      </c>
      <c r="AB7" s="16"/>
      <c r="AC7" s="3">
        <v>44607</v>
      </c>
      <c r="AD7" s="3">
        <v>44743</v>
      </c>
      <c r="AE7" s="3">
        <v>45108</v>
      </c>
      <c r="AF7" s="36" t="s">
        <v>67</v>
      </c>
    </row>
    <row r="8" spans="1:33" ht="126" customHeight="1" x14ac:dyDescent="0.25">
      <c r="A8" s="8" t="s">
        <v>226</v>
      </c>
      <c r="B8" s="3">
        <v>44539</v>
      </c>
      <c r="C8" s="6">
        <v>1416</v>
      </c>
      <c r="D8" s="8" t="s">
        <v>601</v>
      </c>
      <c r="E8" s="9" t="s">
        <v>600</v>
      </c>
      <c r="F8" s="3">
        <v>44560</v>
      </c>
      <c r="G8" s="8" t="s">
        <v>372</v>
      </c>
      <c r="H8" s="4" t="s">
        <v>74</v>
      </c>
      <c r="I8" s="4" t="s">
        <v>225</v>
      </c>
      <c r="J8" s="5">
        <v>75729537.920000002</v>
      </c>
      <c r="K8" s="35">
        <f>J8</f>
        <v>75729537.920000002</v>
      </c>
      <c r="L8" s="35">
        <v>151459075.84</v>
      </c>
      <c r="M8" s="4" t="s">
        <v>440</v>
      </c>
      <c r="N8" s="4" t="s">
        <v>446</v>
      </c>
      <c r="O8" s="6" t="s">
        <v>22</v>
      </c>
      <c r="P8" s="12">
        <v>100</v>
      </c>
      <c r="Q8" s="6">
        <v>0</v>
      </c>
      <c r="R8" s="7" t="s">
        <v>43</v>
      </c>
      <c r="S8" s="4">
        <v>60</v>
      </c>
      <c r="T8" s="35">
        <f>J8/V8</f>
        <v>27.92</v>
      </c>
      <c r="U8" s="11">
        <f t="shared" si="0"/>
        <v>1675.2</v>
      </c>
      <c r="V8" s="5">
        <f t="shared" si="3"/>
        <v>2712376</v>
      </c>
      <c r="W8" s="5">
        <v>1140000</v>
      </c>
      <c r="X8" s="5">
        <v>216188</v>
      </c>
      <c r="Y8" s="5">
        <f>1140000+216188</f>
        <v>1356188</v>
      </c>
      <c r="Z8" s="10">
        <f t="shared" si="2"/>
        <v>45206.26666666667</v>
      </c>
      <c r="AA8" s="41">
        <f t="shared" si="1"/>
        <v>45207</v>
      </c>
      <c r="AB8" s="6"/>
      <c r="AC8" s="3">
        <v>44621</v>
      </c>
      <c r="AD8" s="3">
        <v>44713</v>
      </c>
      <c r="AE8" s="3" t="s">
        <v>227</v>
      </c>
      <c r="AF8" s="36" t="s">
        <v>67</v>
      </c>
      <c r="AG8" s="14"/>
    </row>
    <row r="9" spans="1:33" ht="126" customHeight="1" x14ac:dyDescent="0.25">
      <c r="A9" s="8" t="s">
        <v>233</v>
      </c>
      <c r="B9" s="3">
        <v>44540</v>
      </c>
      <c r="C9" s="6">
        <v>1416</v>
      </c>
      <c r="D9" s="8" t="s">
        <v>473</v>
      </c>
      <c r="E9" s="9" t="s">
        <v>472</v>
      </c>
      <c r="F9" s="3">
        <v>44571</v>
      </c>
      <c r="G9" s="8" t="s">
        <v>439</v>
      </c>
      <c r="H9" s="4" t="s">
        <v>74</v>
      </c>
      <c r="I9" s="4" t="s">
        <v>238</v>
      </c>
      <c r="J9" s="5">
        <v>41039552.159999996</v>
      </c>
      <c r="K9" s="35">
        <f>J9</f>
        <v>41039552.159999996</v>
      </c>
      <c r="L9" s="35">
        <v>82079104.319999993</v>
      </c>
      <c r="M9" s="4" t="s">
        <v>440</v>
      </c>
      <c r="N9" s="4" t="s">
        <v>441</v>
      </c>
      <c r="O9" s="6" t="s">
        <v>22</v>
      </c>
      <c r="P9" s="12">
        <v>100</v>
      </c>
      <c r="Q9" s="6">
        <v>0</v>
      </c>
      <c r="R9" s="7" t="s">
        <v>34</v>
      </c>
      <c r="S9" s="4">
        <v>60</v>
      </c>
      <c r="T9" s="35" t="e">
        <f>#REF!/V9</f>
        <v>#REF!</v>
      </c>
      <c r="U9" s="11" t="e">
        <f t="shared" si="0"/>
        <v>#REF!</v>
      </c>
      <c r="V9" s="5">
        <f t="shared" si="3"/>
        <v>489966</v>
      </c>
      <c r="W9" s="5">
        <v>244983</v>
      </c>
      <c r="X9" s="5">
        <v>244983</v>
      </c>
      <c r="Y9" s="5"/>
      <c r="Z9" s="10">
        <f t="shared" si="2"/>
        <v>8166.1</v>
      </c>
      <c r="AA9" s="41">
        <f t="shared" si="1"/>
        <v>8167</v>
      </c>
      <c r="AB9" s="6"/>
      <c r="AC9" s="3">
        <v>44713</v>
      </c>
      <c r="AD9" s="3">
        <v>45078</v>
      </c>
      <c r="AE9" s="3"/>
      <c r="AF9" s="4" t="s">
        <v>67</v>
      </c>
      <c r="AG9" s="14"/>
    </row>
    <row r="10" spans="1:33" ht="126" customHeight="1" x14ac:dyDescent="0.25">
      <c r="A10" s="8" t="s">
        <v>234</v>
      </c>
      <c r="B10" s="3">
        <v>44540</v>
      </c>
      <c r="C10" s="6">
        <v>1416</v>
      </c>
      <c r="D10" s="8" t="s">
        <v>567</v>
      </c>
      <c r="E10" s="9" t="s">
        <v>566</v>
      </c>
      <c r="F10" s="3">
        <v>44573</v>
      </c>
      <c r="G10" s="8" t="s">
        <v>568</v>
      </c>
      <c r="H10" s="4" t="s">
        <v>74</v>
      </c>
      <c r="I10" s="4" t="s">
        <v>239</v>
      </c>
      <c r="J10" s="5">
        <v>164928688.96000001</v>
      </c>
      <c r="K10" s="35">
        <f>127315200+37613488.96</f>
        <v>164928688.96000001</v>
      </c>
      <c r="L10" s="35">
        <v>329857377.92000002</v>
      </c>
      <c r="M10" s="4" t="s">
        <v>440</v>
      </c>
      <c r="N10" s="4" t="s">
        <v>2143</v>
      </c>
      <c r="O10" s="6" t="s">
        <v>22</v>
      </c>
      <c r="P10" s="12">
        <v>100</v>
      </c>
      <c r="Q10" s="6">
        <v>0</v>
      </c>
      <c r="R10" s="7" t="s">
        <v>34</v>
      </c>
      <c r="S10" s="4">
        <v>60</v>
      </c>
      <c r="T10" s="35" t="e">
        <f>#REF!/V10</f>
        <v>#REF!</v>
      </c>
      <c r="U10" s="11" t="e">
        <f t="shared" si="0"/>
        <v>#REF!</v>
      </c>
      <c r="V10" s="5">
        <f t="shared" si="3"/>
        <v>2953594</v>
      </c>
      <c r="W10" s="5">
        <v>1140000</v>
      </c>
      <c r="X10" s="5">
        <v>336797</v>
      </c>
      <c r="Y10" s="5">
        <f>1140000+336797</f>
        <v>1476797</v>
      </c>
      <c r="Z10" s="10">
        <f t="shared" si="2"/>
        <v>49226.566666666666</v>
      </c>
      <c r="AA10" s="41">
        <f t="shared" si="1"/>
        <v>49227</v>
      </c>
      <c r="AB10" s="6"/>
      <c r="AC10" s="3">
        <v>44621</v>
      </c>
      <c r="AD10" s="3">
        <v>44713</v>
      </c>
      <c r="AE10" s="3" t="s">
        <v>227</v>
      </c>
      <c r="AF10" s="4" t="s">
        <v>2822</v>
      </c>
    </row>
    <row r="11" spans="1:33" ht="75" x14ac:dyDescent="0.25">
      <c r="A11" s="8" t="s">
        <v>619</v>
      </c>
      <c r="B11" s="3">
        <v>44580</v>
      </c>
      <c r="C11" s="6">
        <v>1416</v>
      </c>
      <c r="D11" s="8" t="s">
        <v>1435</v>
      </c>
      <c r="E11" s="9" t="s">
        <v>1357</v>
      </c>
      <c r="F11" s="3">
        <v>44617</v>
      </c>
      <c r="G11" s="6" t="s">
        <v>1158</v>
      </c>
      <c r="H11" s="4" t="s">
        <v>73</v>
      </c>
      <c r="I11" s="4" t="s">
        <v>622</v>
      </c>
      <c r="J11" s="5">
        <v>255007689.5</v>
      </c>
      <c r="K11" s="35">
        <f t="shared" ref="K11:K42" si="4">J11</f>
        <v>255007689.5</v>
      </c>
      <c r="L11" s="35">
        <v>765023068.5</v>
      </c>
      <c r="M11" s="4" t="s">
        <v>1156</v>
      </c>
      <c r="N11" s="4" t="s">
        <v>1157</v>
      </c>
      <c r="O11" s="4" t="s">
        <v>37</v>
      </c>
      <c r="P11" s="6">
        <v>0</v>
      </c>
      <c r="Q11" s="6">
        <v>100</v>
      </c>
      <c r="R11" s="6" t="s">
        <v>34</v>
      </c>
      <c r="S11" s="7"/>
      <c r="T11" s="35">
        <f>J11/V11</f>
        <v>98.456666666666663</v>
      </c>
      <c r="U11" s="5">
        <f t="shared" si="0"/>
        <v>0</v>
      </c>
      <c r="V11" s="5">
        <f t="shared" si="3"/>
        <v>2590050</v>
      </c>
      <c r="W11" s="5">
        <v>863350</v>
      </c>
      <c r="X11" s="5">
        <v>863350</v>
      </c>
      <c r="Y11" s="5">
        <v>863350</v>
      </c>
      <c r="Z11" s="10" t="e">
        <f t="shared" si="2"/>
        <v>#DIV/0!</v>
      </c>
      <c r="AA11" s="41" t="e">
        <f t="shared" si="1"/>
        <v>#DIV/0!</v>
      </c>
      <c r="AB11" s="4" t="s">
        <v>1675</v>
      </c>
      <c r="AC11" s="3">
        <v>44682</v>
      </c>
      <c r="AD11" s="3">
        <v>45047</v>
      </c>
      <c r="AE11" s="3">
        <v>45413</v>
      </c>
      <c r="AF11" s="4" t="s">
        <v>67</v>
      </c>
    </row>
    <row r="12" spans="1:33" ht="75" x14ac:dyDescent="0.25">
      <c r="A12" s="8" t="s">
        <v>620</v>
      </c>
      <c r="B12" s="3">
        <v>44580</v>
      </c>
      <c r="C12" s="6">
        <v>1416</v>
      </c>
      <c r="D12" s="8" t="s">
        <v>1441</v>
      </c>
      <c r="E12" s="9" t="s">
        <v>1436</v>
      </c>
      <c r="F12" s="3">
        <v>44617</v>
      </c>
      <c r="G12" s="6" t="s">
        <v>1159</v>
      </c>
      <c r="H12" s="4" t="s">
        <v>73</v>
      </c>
      <c r="I12" s="4" t="s">
        <v>623</v>
      </c>
      <c r="J12" s="5">
        <v>219778747.5</v>
      </c>
      <c r="K12" s="35">
        <f t="shared" si="4"/>
        <v>219778747.5</v>
      </c>
      <c r="L12" s="35">
        <v>659336242.5</v>
      </c>
      <c r="M12" s="4" t="s">
        <v>1156</v>
      </c>
      <c r="N12" s="4" t="s">
        <v>1157</v>
      </c>
      <c r="O12" s="4" t="s">
        <v>37</v>
      </c>
      <c r="P12" s="6">
        <v>0</v>
      </c>
      <c r="Q12" s="6">
        <v>100</v>
      </c>
      <c r="R12" s="6" t="s">
        <v>34</v>
      </c>
      <c r="S12" s="7">
        <v>50</v>
      </c>
      <c r="T12" s="35">
        <f>J12/V12</f>
        <v>9.1833333333333336</v>
      </c>
      <c r="U12" s="5">
        <f t="shared" si="0"/>
        <v>459.16666666666669</v>
      </c>
      <c r="V12" s="5">
        <f t="shared" si="3"/>
        <v>23932350</v>
      </c>
      <c r="W12" s="5">
        <v>7977450</v>
      </c>
      <c r="X12" s="5">
        <v>7977450</v>
      </c>
      <c r="Y12" s="5">
        <v>7977450</v>
      </c>
      <c r="Z12" s="10">
        <f t="shared" si="2"/>
        <v>478647</v>
      </c>
      <c r="AA12" s="41">
        <f t="shared" si="1"/>
        <v>478647</v>
      </c>
      <c r="AB12" s="6"/>
      <c r="AC12" s="3">
        <v>44682</v>
      </c>
      <c r="AD12" s="3">
        <v>45047</v>
      </c>
      <c r="AE12" s="3">
        <v>45413</v>
      </c>
      <c r="AF12" s="11" t="s">
        <v>67</v>
      </c>
    </row>
    <row r="13" spans="1:33" ht="75" x14ac:dyDescent="0.25">
      <c r="A13" s="8" t="s">
        <v>621</v>
      </c>
      <c r="B13" s="3">
        <v>44580</v>
      </c>
      <c r="C13" s="6">
        <v>1416</v>
      </c>
      <c r="D13" s="8" t="s">
        <v>1442</v>
      </c>
      <c r="E13" s="9" t="s">
        <v>1437</v>
      </c>
      <c r="F13" s="3">
        <v>44616</v>
      </c>
      <c r="G13" s="8" t="s">
        <v>1155</v>
      </c>
      <c r="H13" s="4" t="s">
        <v>73</v>
      </c>
      <c r="I13" s="4" t="s">
        <v>624</v>
      </c>
      <c r="J13" s="5">
        <v>885385373</v>
      </c>
      <c r="K13" s="35">
        <f t="shared" si="4"/>
        <v>885385373</v>
      </c>
      <c r="L13" s="35">
        <v>2656156119</v>
      </c>
      <c r="M13" s="4" t="s">
        <v>1156</v>
      </c>
      <c r="N13" s="4" t="s">
        <v>1157</v>
      </c>
      <c r="O13" s="4" t="s">
        <v>37</v>
      </c>
      <c r="P13" s="6">
        <v>0</v>
      </c>
      <c r="Q13" s="6">
        <v>100</v>
      </c>
      <c r="R13" s="6" t="s">
        <v>34</v>
      </c>
      <c r="T13" s="35">
        <f>J13/V13</f>
        <v>19.936666666666667</v>
      </c>
      <c r="U13" s="5">
        <f t="shared" si="0"/>
        <v>0</v>
      </c>
      <c r="V13" s="5">
        <f t="shared" si="3"/>
        <v>44409900</v>
      </c>
      <c r="W13" s="5">
        <v>14803300</v>
      </c>
      <c r="X13" s="5">
        <v>14803300</v>
      </c>
      <c r="Y13" s="5">
        <v>14803300</v>
      </c>
      <c r="Z13" s="5">
        <f>K13/V13</f>
        <v>19.936666666666667</v>
      </c>
      <c r="AA13" s="5">
        <f t="shared" si="1"/>
        <v>20</v>
      </c>
      <c r="AC13" s="3">
        <v>44682</v>
      </c>
      <c r="AD13" s="3">
        <v>45047</v>
      </c>
      <c r="AE13" s="3">
        <v>45413</v>
      </c>
      <c r="AF13" s="4" t="s">
        <v>67</v>
      </c>
    </row>
    <row r="14" spans="1:33" ht="169.5" customHeight="1" x14ac:dyDescent="0.25">
      <c r="A14" s="8" t="s">
        <v>2489</v>
      </c>
      <c r="B14" s="3">
        <v>44670</v>
      </c>
      <c r="C14" s="6">
        <v>1416</v>
      </c>
      <c r="D14" s="8" t="s">
        <v>2560</v>
      </c>
      <c r="E14" s="9" t="s">
        <v>2561</v>
      </c>
      <c r="F14" s="3">
        <v>44712</v>
      </c>
      <c r="G14" s="8" t="s">
        <v>2490</v>
      </c>
      <c r="H14" s="4" t="s">
        <v>73</v>
      </c>
      <c r="I14" s="4" t="s">
        <v>45</v>
      </c>
      <c r="J14" s="5">
        <v>5314027089.6000004</v>
      </c>
      <c r="K14" s="35">
        <f t="shared" si="4"/>
        <v>5314027089.6000004</v>
      </c>
      <c r="L14" s="35">
        <f>K14</f>
        <v>5314027089.6000004</v>
      </c>
      <c r="M14" s="4" t="s">
        <v>58</v>
      </c>
      <c r="N14" s="4" t="s">
        <v>2491</v>
      </c>
      <c r="O14" s="4" t="s">
        <v>33</v>
      </c>
      <c r="P14" s="6">
        <v>0</v>
      </c>
      <c r="Q14" s="6">
        <v>100</v>
      </c>
      <c r="R14" s="6" t="s">
        <v>26</v>
      </c>
      <c r="S14" s="7">
        <v>10</v>
      </c>
      <c r="T14" s="35">
        <f>L14/V14</f>
        <v>25791.24</v>
      </c>
      <c r="U14" s="5">
        <f t="shared" si="0"/>
        <v>257912.40000000002</v>
      </c>
      <c r="V14" s="5">
        <f t="shared" si="3"/>
        <v>206040</v>
      </c>
      <c r="W14" s="5">
        <v>130000</v>
      </c>
      <c r="X14" s="5">
        <v>76040</v>
      </c>
      <c r="Y14" s="5"/>
      <c r="Z14" s="5">
        <f t="shared" ref="Z14:Z26" si="5">V14/S14</f>
        <v>20604</v>
      </c>
      <c r="AA14" s="5">
        <f t="shared" si="1"/>
        <v>20604</v>
      </c>
      <c r="AB14" s="4"/>
      <c r="AC14" s="3">
        <v>44936</v>
      </c>
      <c r="AD14" s="3">
        <v>44986</v>
      </c>
      <c r="AE14" s="3"/>
      <c r="AF14" s="4" t="s">
        <v>67</v>
      </c>
    </row>
    <row r="15" spans="1:33" ht="70.5" customHeight="1" x14ac:dyDescent="0.25">
      <c r="A15" s="8" t="s">
        <v>2396</v>
      </c>
      <c r="B15" s="3">
        <v>44670</v>
      </c>
      <c r="C15" s="6">
        <v>1416</v>
      </c>
      <c r="D15" s="8" t="s">
        <v>3092</v>
      </c>
      <c r="E15" s="9" t="s">
        <v>2403</v>
      </c>
      <c r="F15" s="3">
        <v>44707</v>
      </c>
      <c r="G15" s="8" t="s">
        <v>2397</v>
      </c>
      <c r="H15" s="4" t="s">
        <v>77</v>
      </c>
      <c r="I15" s="4" t="s">
        <v>2051</v>
      </c>
      <c r="J15" s="5">
        <v>2135775810</v>
      </c>
      <c r="K15" s="35">
        <f t="shared" si="4"/>
        <v>2135775810</v>
      </c>
      <c r="L15" s="35">
        <f>K15</f>
        <v>2135775810</v>
      </c>
      <c r="M15" s="4" t="s">
        <v>451</v>
      </c>
      <c r="N15" s="4" t="s">
        <v>2156</v>
      </c>
      <c r="O15" s="4" t="s">
        <v>22</v>
      </c>
      <c r="P15" s="6">
        <v>100</v>
      </c>
      <c r="Q15" s="6">
        <v>0</v>
      </c>
      <c r="R15" s="6" t="s">
        <v>23</v>
      </c>
      <c r="S15" s="7">
        <v>1000</v>
      </c>
      <c r="T15" s="35">
        <f t="shared" ref="T15:T24" si="6">J15/V15</f>
        <v>12.39</v>
      </c>
      <c r="U15" s="5">
        <f t="shared" si="0"/>
        <v>12390</v>
      </c>
      <c r="V15" s="5">
        <f t="shared" si="3"/>
        <v>172379000</v>
      </c>
      <c r="W15" s="5">
        <v>86190000</v>
      </c>
      <c r="X15" s="5">
        <v>86189000</v>
      </c>
      <c r="Y15" s="5"/>
      <c r="Z15" s="5">
        <f t="shared" si="5"/>
        <v>172379</v>
      </c>
      <c r="AA15" s="5">
        <f t="shared" si="1"/>
        <v>172379</v>
      </c>
      <c r="AB15" s="4"/>
      <c r="AC15" s="3">
        <v>44958</v>
      </c>
      <c r="AD15" s="3">
        <v>45017</v>
      </c>
      <c r="AE15" s="3"/>
      <c r="AF15" s="4" t="s">
        <v>67</v>
      </c>
    </row>
    <row r="16" spans="1:33" ht="127.5" customHeight="1" x14ac:dyDescent="0.25">
      <c r="A16" s="8" t="s">
        <v>2226</v>
      </c>
      <c r="B16" s="3">
        <v>44670</v>
      </c>
      <c r="C16" s="6">
        <v>1416</v>
      </c>
      <c r="D16" s="8" t="s">
        <v>2381</v>
      </c>
      <c r="E16" s="9" t="s">
        <v>2380</v>
      </c>
      <c r="F16" s="3">
        <v>44704</v>
      </c>
      <c r="G16" s="8" t="s">
        <v>2379</v>
      </c>
      <c r="H16" s="4" t="s">
        <v>77</v>
      </c>
      <c r="I16" s="4" t="s">
        <v>2052</v>
      </c>
      <c r="J16" s="5">
        <v>370128760</v>
      </c>
      <c r="K16" s="35">
        <f t="shared" si="4"/>
        <v>370128760</v>
      </c>
      <c r="L16" s="35">
        <f>K16</f>
        <v>370128760</v>
      </c>
      <c r="M16" s="4" t="s">
        <v>451</v>
      </c>
      <c r="N16" s="4" t="s">
        <v>2382</v>
      </c>
      <c r="O16" s="4" t="s">
        <v>22</v>
      </c>
      <c r="P16" s="6">
        <v>100</v>
      </c>
      <c r="Q16" s="6">
        <v>0</v>
      </c>
      <c r="R16" s="6" t="s">
        <v>23</v>
      </c>
      <c r="S16" s="7">
        <v>500</v>
      </c>
      <c r="T16" s="35">
        <f t="shared" si="6"/>
        <v>12.52</v>
      </c>
      <c r="U16" s="5">
        <f t="shared" si="0"/>
        <v>6260</v>
      </c>
      <c r="V16" s="5">
        <f t="shared" si="3"/>
        <v>29563000</v>
      </c>
      <c r="W16" s="5">
        <v>14781500</v>
      </c>
      <c r="X16" s="5">
        <v>14781500</v>
      </c>
      <c r="Y16" s="5"/>
      <c r="Z16" s="5">
        <f t="shared" si="5"/>
        <v>59126</v>
      </c>
      <c r="AA16" s="5">
        <f t="shared" si="1"/>
        <v>59126</v>
      </c>
      <c r="AB16" s="4"/>
      <c r="AC16" s="3">
        <v>44958</v>
      </c>
      <c r="AD16" s="3">
        <v>45017</v>
      </c>
      <c r="AE16" s="3"/>
      <c r="AF16" s="4" t="s">
        <v>67</v>
      </c>
    </row>
    <row r="17" spans="1:32" ht="75" x14ac:dyDescent="0.25">
      <c r="A17" s="8" t="s">
        <v>2120</v>
      </c>
      <c r="B17" s="3">
        <v>44670</v>
      </c>
      <c r="C17" s="6">
        <v>1416</v>
      </c>
      <c r="D17" s="8" t="s">
        <v>2579</v>
      </c>
      <c r="E17" s="9" t="s">
        <v>2404</v>
      </c>
      <c r="F17" s="3">
        <v>44707</v>
      </c>
      <c r="G17" s="8" t="s">
        <v>2394</v>
      </c>
      <c r="H17" s="4" t="s">
        <v>73</v>
      </c>
      <c r="I17" s="4" t="s">
        <v>2054</v>
      </c>
      <c r="J17" s="35">
        <v>747348732</v>
      </c>
      <c r="K17" s="35">
        <f t="shared" si="4"/>
        <v>747348732</v>
      </c>
      <c r="L17" s="35">
        <v>1153585170</v>
      </c>
      <c r="M17" s="4" t="s">
        <v>660</v>
      </c>
      <c r="N17" s="4" t="s">
        <v>2405</v>
      </c>
      <c r="O17" s="4" t="s">
        <v>22</v>
      </c>
      <c r="P17" s="6">
        <v>100</v>
      </c>
      <c r="Q17" s="6">
        <v>0</v>
      </c>
      <c r="R17" s="6" t="s">
        <v>26</v>
      </c>
      <c r="S17" s="7">
        <v>10</v>
      </c>
      <c r="T17" s="35">
        <f t="shared" si="6"/>
        <v>419.22293823974871</v>
      </c>
      <c r="U17" s="5">
        <f t="shared" si="0"/>
        <v>4192.2293823974869</v>
      </c>
      <c r="V17" s="5">
        <f t="shared" si="3"/>
        <v>1782700</v>
      </c>
      <c r="W17" s="5">
        <v>527140</v>
      </c>
      <c r="X17" s="5">
        <v>627780</v>
      </c>
      <c r="Y17" s="5">
        <v>627780</v>
      </c>
      <c r="Z17" s="5">
        <f t="shared" si="5"/>
        <v>178270</v>
      </c>
      <c r="AA17" s="5">
        <f t="shared" si="1"/>
        <v>178270</v>
      </c>
      <c r="AB17" s="4"/>
      <c r="AC17" s="3">
        <v>44936</v>
      </c>
      <c r="AD17" s="3">
        <v>44986</v>
      </c>
      <c r="AE17" s="3">
        <v>45352</v>
      </c>
      <c r="AF17" s="4" t="s">
        <v>67</v>
      </c>
    </row>
    <row r="18" spans="1:32" ht="115.5" customHeight="1" x14ac:dyDescent="0.25">
      <c r="A18" s="8" t="s">
        <v>2117</v>
      </c>
      <c r="B18" s="3">
        <v>44670</v>
      </c>
      <c r="C18" s="6">
        <v>1416</v>
      </c>
      <c r="D18" s="8" t="s">
        <v>2399</v>
      </c>
      <c r="E18" s="9" t="s">
        <v>2398</v>
      </c>
      <c r="F18" s="3">
        <v>44704</v>
      </c>
      <c r="G18" s="8" t="s">
        <v>2395</v>
      </c>
      <c r="H18" s="4" t="s">
        <v>131</v>
      </c>
      <c r="I18" s="4" t="s">
        <v>2061</v>
      </c>
      <c r="J18" s="5">
        <v>123430239.90000001</v>
      </c>
      <c r="K18" s="35">
        <f t="shared" si="4"/>
        <v>123430239.90000001</v>
      </c>
      <c r="L18" s="35">
        <f>K18</f>
        <v>123430239.90000001</v>
      </c>
      <c r="M18" s="4" t="s">
        <v>132</v>
      </c>
      <c r="N18" s="4" t="s">
        <v>2400</v>
      </c>
      <c r="O18" s="4" t="s">
        <v>36</v>
      </c>
      <c r="P18" s="6">
        <v>0</v>
      </c>
      <c r="Q18" s="6">
        <v>100</v>
      </c>
      <c r="R18" s="6" t="s">
        <v>26</v>
      </c>
      <c r="S18" s="7">
        <v>5</v>
      </c>
      <c r="T18" s="35">
        <f t="shared" si="6"/>
        <v>3221.46</v>
      </c>
      <c r="U18" s="5">
        <f t="shared" si="0"/>
        <v>16107.3</v>
      </c>
      <c r="V18" s="5">
        <f t="shared" si="3"/>
        <v>38315</v>
      </c>
      <c r="W18" s="5">
        <v>38315</v>
      </c>
      <c r="X18" s="5"/>
      <c r="Y18" s="5"/>
      <c r="Z18" s="5">
        <f t="shared" si="5"/>
        <v>7663</v>
      </c>
      <c r="AA18" s="5">
        <f t="shared" si="1"/>
        <v>7663</v>
      </c>
      <c r="AB18" s="4"/>
      <c r="AC18" s="3">
        <v>45046</v>
      </c>
      <c r="AD18" s="3"/>
      <c r="AE18" s="3"/>
      <c r="AF18" s="4" t="s">
        <v>67</v>
      </c>
    </row>
    <row r="19" spans="1:32" ht="75" x14ac:dyDescent="0.25">
      <c r="A19" s="8" t="s">
        <v>2116</v>
      </c>
      <c r="B19" s="3">
        <v>44670</v>
      </c>
      <c r="C19" s="6">
        <v>1416</v>
      </c>
      <c r="D19" s="8" t="s">
        <v>2578</v>
      </c>
      <c r="E19" s="9" t="s">
        <v>2577</v>
      </c>
      <c r="F19" s="3">
        <v>44711</v>
      </c>
      <c r="G19" s="8" t="s">
        <v>2466</v>
      </c>
      <c r="H19" s="4" t="s">
        <v>764</v>
      </c>
      <c r="I19" s="4" t="s">
        <v>2026</v>
      </c>
      <c r="J19" s="5">
        <v>1452031915.1800001</v>
      </c>
      <c r="K19" s="35">
        <f t="shared" si="4"/>
        <v>1452031915.1800001</v>
      </c>
      <c r="L19" s="35">
        <f>K19</f>
        <v>1452031915.1800001</v>
      </c>
      <c r="M19" s="4" t="s">
        <v>765</v>
      </c>
      <c r="N19" s="4" t="s">
        <v>2146</v>
      </c>
      <c r="O19" s="4" t="s">
        <v>555</v>
      </c>
      <c r="P19" s="6">
        <v>0</v>
      </c>
      <c r="Q19" s="6">
        <v>100</v>
      </c>
      <c r="R19" s="6" t="s">
        <v>26</v>
      </c>
      <c r="S19" s="5">
        <v>0.7</v>
      </c>
      <c r="T19" s="35">
        <f t="shared" si="6"/>
        <v>263842.7</v>
      </c>
      <c r="U19" s="5">
        <f t="shared" si="0"/>
        <v>184689.88999999998</v>
      </c>
      <c r="V19" s="5">
        <f t="shared" si="3"/>
        <v>5503.4</v>
      </c>
      <c r="W19" s="5">
        <v>2738.4</v>
      </c>
      <c r="X19" s="5">
        <v>2765</v>
      </c>
      <c r="Y19" s="5"/>
      <c r="Z19" s="5">
        <f t="shared" si="5"/>
        <v>7862</v>
      </c>
      <c r="AA19" s="5">
        <f t="shared" si="1"/>
        <v>7862</v>
      </c>
      <c r="AB19" s="4"/>
      <c r="AC19" s="3">
        <v>44936</v>
      </c>
      <c r="AD19" s="3">
        <v>45017</v>
      </c>
      <c r="AE19" s="3"/>
      <c r="AF19" s="4" t="s">
        <v>67</v>
      </c>
    </row>
    <row r="20" spans="1:32" ht="137.25" customHeight="1" x14ac:dyDescent="0.25">
      <c r="A20" s="8" t="s">
        <v>2115</v>
      </c>
      <c r="B20" s="3">
        <v>44671</v>
      </c>
      <c r="C20" s="6">
        <v>1416</v>
      </c>
      <c r="D20" s="8" t="s">
        <v>2407</v>
      </c>
      <c r="E20" s="9" t="s">
        <v>2406</v>
      </c>
      <c r="F20" s="3">
        <v>44706</v>
      </c>
      <c r="G20" s="8" t="s">
        <v>2393</v>
      </c>
      <c r="H20" s="4" t="s">
        <v>77</v>
      </c>
      <c r="I20" s="4" t="s">
        <v>197</v>
      </c>
      <c r="J20" s="5">
        <v>815520160</v>
      </c>
      <c r="K20" s="35">
        <f t="shared" si="4"/>
        <v>815520160</v>
      </c>
      <c r="L20" s="35">
        <f>K20</f>
        <v>815520160</v>
      </c>
      <c r="M20" s="4" t="s">
        <v>451</v>
      </c>
      <c r="N20" s="4" t="s">
        <v>2408</v>
      </c>
      <c r="O20" s="4" t="s">
        <v>22</v>
      </c>
      <c r="P20" s="6">
        <v>100</v>
      </c>
      <c r="Q20" s="6">
        <v>0</v>
      </c>
      <c r="R20" s="6" t="s">
        <v>23</v>
      </c>
      <c r="S20" s="7">
        <v>2000</v>
      </c>
      <c r="T20" s="35">
        <f t="shared" si="6"/>
        <v>11.06</v>
      </c>
      <c r="U20" s="5">
        <f t="shared" si="0"/>
        <v>22120</v>
      </c>
      <c r="V20" s="5">
        <f t="shared" si="3"/>
        <v>73736000</v>
      </c>
      <c r="W20" s="5">
        <v>36868000</v>
      </c>
      <c r="X20" s="5">
        <v>36868000</v>
      </c>
      <c r="Y20" s="5"/>
      <c r="Z20" s="5">
        <f t="shared" si="5"/>
        <v>36868</v>
      </c>
      <c r="AA20" s="5">
        <f t="shared" si="1"/>
        <v>36868</v>
      </c>
      <c r="AB20" s="4"/>
      <c r="AC20" s="3">
        <v>44958</v>
      </c>
      <c r="AD20" s="3">
        <v>45017</v>
      </c>
      <c r="AE20" s="3"/>
      <c r="AF20" s="4" t="s">
        <v>67</v>
      </c>
    </row>
    <row r="21" spans="1:32" ht="123" customHeight="1" x14ac:dyDescent="0.25">
      <c r="A21" s="8" t="s">
        <v>2114</v>
      </c>
      <c r="B21" s="3">
        <v>44671</v>
      </c>
      <c r="C21" s="6">
        <v>1416</v>
      </c>
      <c r="D21" s="8" t="s">
        <v>2365</v>
      </c>
      <c r="E21" s="9" t="s">
        <v>2362</v>
      </c>
      <c r="F21" s="3">
        <v>44697</v>
      </c>
      <c r="G21" s="6" t="s">
        <v>2363</v>
      </c>
      <c r="H21" s="4" t="s">
        <v>74</v>
      </c>
      <c r="I21" s="4" t="s">
        <v>2073</v>
      </c>
      <c r="J21" s="5">
        <v>60118200</v>
      </c>
      <c r="K21" s="35">
        <f t="shared" si="4"/>
        <v>60118200</v>
      </c>
      <c r="L21" s="35">
        <v>90177300</v>
      </c>
      <c r="M21" s="4" t="s">
        <v>1409</v>
      </c>
      <c r="N21" s="4" t="s">
        <v>2361</v>
      </c>
      <c r="O21" s="4" t="s">
        <v>33</v>
      </c>
      <c r="P21" s="6">
        <v>0</v>
      </c>
      <c r="Q21" s="6">
        <v>100</v>
      </c>
      <c r="R21" s="6" t="s">
        <v>23</v>
      </c>
      <c r="S21" s="7">
        <v>1500</v>
      </c>
      <c r="T21" s="35">
        <f t="shared" si="6"/>
        <v>8.2466666666666661</v>
      </c>
      <c r="U21" s="5">
        <f t="shared" si="0"/>
        <v>12370</v>
      </c>
      <c r="V21" s="5">
        <f t="shared" si="3"/>
        <v>7290000</v>
      </c>
      <c r="W21" s="5">
        <v>2430000</v>
      </c>
      <c r="X21" s="5">
        <v>2430000</v>
      </c>
      <c r="Y21" s="5">
        <v>2430000</v>
      </c>
      <c r="Z21" s="5">
        <f t="shared" si="5"/>
        <v>4860</v>
      </c>
      <c r="AA21" s="5">
        <f t="shared" si="1"/>
        <v>4860</v>
      </c>
      <c r="AB21" s="4"/>
      <c r="AC21" s="3">
        <v>44936</v>
      </c>
      <c r="AD21" s="3">
        <v>44986</v>
      </c>
      <c r="AE21" s="3">
        <v>45352</v>
      </c>
      <c r="AF21" s="4" t="s">
        <v>67</v>
      </c>
    </row>
    <row r="22" spans="1:32" ht="115.5" customHeight="1" x14ac:dyDescent="0.25">
      <c r="A22" s="8" t="s">
        <v>2113</v>
      </c>
      <c r="B22" s="3">
        <v>44671</v>
      </c>
      <c r="C22" s="6">
        <v>1416</v>
      </c>
      <c r="D22" s="8" t="s">
        <v>2367</v>
      </c>
      <c r="E22" s="9" t="s">
        <v>2366</v>
      </c>
      <c r="F22" s="3">
        <v>44697</v>
      </c>
      <c r="G22" s="6" t="s">
        <v>2364</v>
      </c>
      <c r="H22" s="4" t="s">
        <v>74</v>
      </c>
      <c r="I22" s="4" t="s">
        <v>2021</v>
      </c>
      <c r="J22" s="5">
        <v>26323360</v>
      </c>
      <c r="K22" s="35">
        <f t="shared" si="4"/>
        <v>26323360</v>
      </c>
      <c r="L22" s="35">
        <v>39485040</v>
      </c>
      <c r="M22" s="4" t="s">
        <v>1409</v>
      </c>
      <c r="N22" s="4" t="s">
        <v>2368</v>
      </c>
      <c r="O22" s="4" t="s">
        <v>33</v>
      </c>
      <c r="P22" s="6">
        <v>0</v>
      </c>
      <c r="Q22" s="6">
        <v>100</v>
      </c>
      <c r="R22" s="6" t="s">
        <v>23</v>
      </c>
      <c r="S22" s="7">
        <v>500</v>
      </c>
      <c r="T22" s="35">
        <f t="shared" si="6"/>
        <v>8.2466666666666661</v>
      </c>
      <c r="U22" s="5">
        <f t="shared" si="0"/>
        <v>4123.333333333333</v>
      </c>
      <c r="V22" s="5">
        <f t="shared" si="3"/>
        <v>3192000</v>
      </c>
      <c r="W22" s="5">
        <v>1064000</v>
      </c>
      <c r="X22" s="5">
        <v>1064000</v>
      </c>
      <c r="Y22" s="5">
        <v>1064000</v>
      </c>
      <c r="Z22" s="5">
        <f t="shared" si="5"/>
        <v>6384</v>
      </c>
      <c r="AA22" s="5">
        <f t="shared" si="1"/>
        <v>6384</v>
      </c>
      <c r="AB22" s="4"/>
      <c r="AC22" s="3">
        <v>44936</v>
      </c>
      <c r="AD22" s="3">
        <v>44986</v>
      </c>
      <c r="AE22" s="3">
        <v>45352</v>
      </c>
      <c r="AF22" s="4" t="s">
        <v>67</v>
      </c>
    </row>
    <row r="23" spans="1:32" ht="94.5" customHeight="1" x14ac:dyDescent="0.25">
      <c r="A23" s="8" t="s">
        <v>2112</v>
      </c>
      <c r="B23" s="3">
        <v>44671</v>
      </c>
      <c r="C23" s="6">
        <v>1416</v>
      </c>
      <c r="D23" s="8" t="s">
        <v>2410</v>
      </c>
      <c r="E23" s="9" t="s">
        <v>2409</v>
      </c>
      <c r="F23" s="3">
        <v>44704</v>
      </c>
      <c r="G23" s="8" t="s">
        <v>2388</v>
      </c>
      <c r="H23" s="4" t="s">
        <v>74</v>
      </c>
      <c r="I23" s="4" t="s">
        <v>2020</v>
      </c>
      <c r="J23" s="5">
        <v>310004570</v>
      </c>
      <c r="K23" s="35">
        <f t="shared" si="4"/>
        <v>310004570</v>
      </c>
      <c r="L23" s="35">
        <v>465000670</v>
      </c>
      <c r="M23" s="4" t="s">
        <v>1409</v>
      </c>
      <c r="N23" s="4" t="s">
        <v>2411</v>
      </c>
      <c r="O23" s="4" t="s">
        <v>33</v>
      </c>
      <c r="P23" s="6">
        <v>0</v>
      </c>
      <c r="Q23" s="6">
        <v>100</v>
      </c>
      <c r="R23" s="6" t="s">
        <v>23</v>
      </c>
      <c r="S23" s="7">
        <v>1000</v>
      </c>
      <c r="T23" s="35">
        <f t="shared" si="6"/>
        <v>8.2467763560426697</v>
      </c>
      <c r="U23" s="5">
        <f t="shared" si="0"/>
        <v>8246.7763560426702</v>
      </c>
      <c r="V23" s="5">
        <f t="shared" si="3"/>
        <v>37591000</v>
      </c>
      <c r="W23" s="5">
        <v>12531000</v>
      </c>
      <c r="X23" s="5">
        <v>12530000</v>
      </c>
      <c r="Y23" s="5">
        <v>12530000</v>
      </c>
      <c r="Z23" s="5">
        <f t="shared" si="5"/>
        <v>37591</v>
      </c>
      <c r="AA23" s="5">
        <f t="shared" si="1"/>
        <v>37591</v>
      </c>
      <c r="AB23" s="4"/>
      <c r="AC23" s="3">
        <v>44936</v>
      </c>
      <c r="AD23" s="3">
        <v>44986</v>
      </c>
      <c r="AE23" s="3">
        <v>45352</v>
      </c>
      <c r="AF23" s="4" t="s">
        <v>67</v>
      </c>
    </row>
    <row r="24" spans="1:32" ht="75" x14ac:dyDescent="0.25">
      <c r="A24" s="8" t="s">
        <v>2235</v>
      </c>
      <c r="B24" s="3">
        <v>44673</v>
      </c>
      <c r="C24" s="6">
        <v>1416</v>
      </c>
      <c r="D24" s="8" t="s">
        <v>2413</v>
      </c>
      <c r="E24" s="9" t="s">
        <v>2412</v>
      </c>
      <c r="F24" s="3">
        <v>44705</v>
      </c>
      <c r="G24" s="8" t="s">
        <v>2390</v>
      </c>
      <c r="H24" s="4" t="s">
        <v>2377</v>
      </c>
      <c r="I24" s="4" t="s">
        <v>2084</v>
      </c>
      <c r="J24" s="5">
        <v>39257673.840000004</v>
      </c>
      <c r="K24" s="35">
        <f t="shared" si="4"/>
        <v>39257673.840000004</v>
      </c>
      <c r="L24" s="35">
        <v>78515347.680000007</v>
      </c>
      <c r="M24" s="4" t="s">
        <v>454</v>
      </c>
      <c r="N24" s="4" t="s">
        <v>455</v>
      </c>
      <c r="O24" s="4" t="s">
        <v>22</v>
      </c>
      <c r="P24" s="6">
        <v>100</v>
      </c>
      <c r="Q24" s="6">
        <v>0</v>
      </c>
      <c r="R24" s="6" t="s">
        <v>26</v>
      </c>
      <c r="S24" s="7">
        <v>6</v>
      </c>
      <c r="T24" s="35">
        <f t="shared" si="6"/>
        <v>257.07000000000005</v>
      </c>
      <c r="U24" s="5">
        <f t="shared" si="0"/>
        <v>1542.4200000000003</v>
      </c>
      <c r="V24" s="5">
        <f t="shared" si="3"/>
        <v>152712</v>
      </c>
      <c r="W24" s="5">
        <v>76356</v>
      </c>
      <c r="X24" s="5">
        <v>76356</v>
      </c>
      <c r="Y24" s="5"/>
      <c r="Z24" s="5">
        <f t="shared" si="5"/>
        <v>25452</v>
      </c>
      <c r="AA24" s="5">
        <f t="shared" si="1"/>
        <v>25452</v>
      </c>
      <c r="AB24" s="4"/>
      <c r="AC24" s="3">
        <v>44958</v>
      </c>
      <c r="AD24" s="3">
        <v>45323</v>
      </c>
      <c r="AE24" s="3"/>
      <c r="AF24" s="4" t="s">
        <v>67</v>
      </c>
    </row>
    <row r="25" spans="1:32" ht="94.5" customHeight="1" x14ac:dyDescent="0.25">
      <c r="A25" s="8" t="s">
        <v>2234</v>
      </c>
      <c r="B25" s="3">
        <v>44673</v>
      </c>
      <c r="C25" s="6">
        <v>1416</v>
      </c>
      <c r="D25" s="8" t="s">
        <v>2581</v>
      </c>
      <c r="E25" s="9" t="s">
        <v>2580</v>
      </c>
      <c r="F25" s="3">
        <v>44711</v>
      </c>
      <c r="G25" s="8" t="s">
        <v>2442</v>
      </c>
      <c r="H25" s="4" t="s">
        <v>131</v>
      </c>
      <c r="I25" s="4" t="s">
        <v>88</v>
      </c>
      <c r="J25" s="5">
        <v>3908041592.4000001</v>
      </c>
      <c r="K25" s="35">
        <f t="shared" si="4"/>
        <v>3908041592.4000001</v>
      </c>
      <c r="L25" s="35">
        <f>K25</f>
        <v>3908041592.4000001</v>
      </c>
      <c r="M25" s="4" t="s">
        <v>132</v>
      </c>
      <c r="N25" s="4" t="s">
        <v>2443</v>
      </c>
      <c r="O25" s="4" t="s">
        <v>36</v>
      </c>
      <c r="P25" s="6">
        <v>0</v>
      </c>
      <c r="Q25" s="6">
        <v>100</v>
      </c>
      <c r="R25" s="6" t="s">
        <v>26</v>
      </c>
      <c r="S25" s="7">
        <v>20</v>
      </c>
      <c r="T25" s="35">
        <f t="shared" ref="T25:T33" si="7">L25/V25</f>
        <v>3559.82</v>
      </c>
      <c r="U25" s="5">
        <f t="shared" si="0"/>
        <v>71196.400000000009</v>
      </c>
      <c r="V25" s="5">
        <f t="shared" si="3"/>
        <v>1097820</v>
      </c>
      <c r="W25" s="5">
        <v>548740</v>
      </c>
      <c r="X25" s="5">
        <v>549080</v>
      </c>
      <c r="Y25" s="5"/>
      <c r="Z25" s="5">
        <f t="shared" si="5"/>
        <v>54891</v>
      </c>
      <c r="AA25" s="5">
        <f t="shared" si="1"/>
        <v>54891</v>
      </c>
      <c r="AB25" s="4"/>
      <c r="AC25" s="3">
        <v>44936</v>
      </c>
      <c r="AD25" s="3">
        <v>45122</v>
      </c>
      <c r="AE25" s="3"/>
      <c r="AF25" s="4" t="s">
        <v>67</v>
      </c>
    </row>
    <row r="26" spans="1:32" ht="168" customHeight="1" x14ac:dyDescent="0.25">
      <c r="A26" s="8" t="s">
        <v>2233</v>
      </c>
      <c r="B26" s="3">
        <v>44673</v>
      </c>
      <c r="C26" s="6">
        <v>1416</v>
      </c>
      <c r="D26" s="8" t="s">
        <v>2384</v>
      </c>
      <c r="E26" s="9" t="s">
        <v>2383</v>
      </c>
      <c r="F26" s="3">
        <v>44704</v>
      </c>
      <c r="G26" s="8" t="s">
        <v>2385</v>
      </c>
      <c r="H26" s="4" t="s">
        <v>74</v>
      </c>
      <c r="I26" s="4" t="s">
        <v>2062</v>
      </c>
      <c r="J26" s="5">
        <v>239676800</v>
      </c>
      <c r="K26" s="35">
        <f t="shared" si="4"/>
        <v>239676800</v>
      </c>
      <c r="L26" s="35">
        <f>K26</f>
        <v>239676800</v>
      </c>
      <c r="M26" s="4" t="s">
        <v>25</v>
      </c>
      <c r="N26" s="4" t="s">
        <v>106</v>
      </c>
      <c r="O26" s="4" t="s">
        <v>24</v>
      </c>
      <c r="P26" s="6">
        <v>0</v>
      </c>
      <c r="Q26" s="6">
        <v>100</v>
      </c>
      <c r="R26" s="6" t="s">
        <v>23</v>
      </c>
      <c r="S26" s="7">
        <v>2000</v>
      </c>
      <c r="T26" s="35">
        <f t="shared" si="7"/>
        <v>12.38</v>
      </c>
      <c r="U26" s="5">
        <f t="shared" si="0"/>
        <v>24760</v>
      </c>
      <c r="V26" s="5">
        <f t="shared" si="3"/>
        <v>19360000</v>
      </c>
      <c r="W26" s="5">
        <v>9682000</v>
      </c>
      <c r="X26" s="5">
        <v>9678000</v>
      </c>
      <c r="Y26" s="5"/>
      <c r="Z26" s="5">
        <f t="shared" si="5"/>
        <v>9680</v>
      </c>
      <c r="AA26" s="5">
        <f t="shared" si="1"/>
        <v>9680</v>
      </c>
      <c r="AB26" s="4"/>
      <c r="AC26" s="3">
        <v>44936</v>
      </c>
      <c r="AD26" s="3">
        <v>44958</v>
      </c>
      <c r="AE26" s="3"/>
      <c r="AF26" s="4" t="s">
        <v>67</v>
      </c>
    </row>
    <row r="27" spans="1:32" ht="63" customHeight="1" x14ac:dyDescent="0.25">
      <c r="A27" s="8" t="s">
        <v>2232</v>
      </c>
      <c r="B27" s="3">
        <v>44673</v>
      </c>
      <c r="C27" s="6">
        <v>1416</v>
      </c>
      <c r="D27" s="8" t="s">
        <v>2778</v>
      </c>
      <c r="E27" s="9" t="s">
        <v>2777</v>
      </c>
      <c r="F27" s="3">
        <v>44719</v>
      </c>
      <c r="G27" s="8" t="s">
        <v>2779</v>
      </c>
      <c r="H27" s="4" t="s">
        <v>77</v>
      </c>
      <c r="I27" s="4" t="s">
        <v>2231</v>
      </c>
      <c r="J27" s="5">
        <v>3278845200</v>
      </c>
      <c r="K27" s="35">
        <f t="shared" si="4"/>
        <v>3278845200</v>
      </c>
      <c r="L27" s="35">
        <f>K27</f>
        <v>3278845200</v>
      </c>
      <c r="M27" s="4" t="s">
        <v>2780</v>
      </c>
      <c r="N27" s="4" t="s">
        <v>2195</v>
      </c>
      <c r="O27" s="4" t="s">
        <v>117</v>
      </c>
      <c r="P27" s="6">
        <v>0</v>
      </c>
      <c r="Q27" s="6">
        <v>100</v>
      </c>
      <c r="R27" s="6" t="s">
        <v>23</v>
      </c>
      <c r="S27" s="18" t="s">
        <v>2781</v>
      </c>
      <c r="T27" s="35">
        <f t="shared" si="7"/>
        <v>12.4</v>
      </c>
      <c r="U27" s="21" t="s">
        <v>2782</v>
      </c>
      <c r="V27" s="5">
        <f t="shared" si="3"/>
        <v>264423000</v>
      </c>
      <c r="W27" s="5">
        <v>132427000</v>
      </c>
      <c r="X27" s="5">
        <v>131996000</v>
      </c>
      <c r="Y27" s="5"/>
      <c r="Z27" s="5">
        <v>244848.67</v>
      </c>
      <c r="AA27" s="5">
        <f t="shared" si="1"/>
        <v>244849</v>
      </c>
      <c r="AB27" s="4"/>
      <c r="AC27" s="3">
        <v>44936</v>
      </c>
      <c r="AD27" s="3">
        <v>45097</v>
      </c>
      <c r="AE27" s="3"/>
      <c r="AF27" s="4" t="s">
        <v>67</v>
      </c>
    </row>
    <row r="28" spans="1:32" ht="138.75" customHeight="1" x14ac:dyDescent="0.25">
      <c r="A28" s="8" t="s">
        <v>2230</v>
      </c>
      <c r="B28" s="3">
        <v>44673</v>
      </c>
      <c r="C28" s="6">
        <v>1416</v>
      </c>
      <c r="D28" s="8" t="s">
        <v>2583</v>
      </c>
      <c r="E28" s="9" t="s">
        <v>2582</v>
      </c>
      <c r="F28" s="3">
        <v>44711</v>
      </c>
      <c r="G28" s="8" t="s">
        <v>2444</v>
      </c>
      <c r="H28" s="4" t="s">
        <v>77</v>
      </c>
      <c r="I28" s="4" t="s">
        <v>2079</v>
      </c>
      <c r="J28" s="5">
        <v>597455100</v>
      </c>
      <c r="K28" s="35">
        <f t="shared" si="4"/>
        <v>597455100</v>
      </c>
      <c r="L28" s="35">
        <f>K28</f>
        <v>597455100</v>
      </c>
      <c r="M28" s="4" t="s">
        <v>463</v>
      </c>
      <c r="N28" s="4" t="s">
        <v>2164</v>
      </c>
      <c r="O28" s="4" t="s">
        <v>2446</v>
      </c>
      <c r="P28" s="6">
        <v>0</v>
      </c>
      <c r="Q28" s="6">
        <v>100</v>
      </c>
      <c r="R28" s="6" t="s">
        <v>23</v>
      </c>
      <c r="S28" s="7">
        <v>500</v>
      </c>
      <c r="T28" s="35">
        <f t="shared" si="7"/>
        <v>13.05</v>
      </c>
      <c r="U28" s="5">
        <f>T28*S28</f>
        <v>6525</v>
      </c>
      <c r="V28" s="5">
        <f t="shared" si="3"/>
        <v>45782000</v>
      </c>
      <c r="W28" s="5">
        <v>22890000</v>
      </c>
      <c r="X28" s="5">
        <v>22892000</v>
      </c>
      <c r="Y28" s="5"/>
      <c r="Z28" s="5">
        <f>V28/S28</f>
        <v>91564</v>
      </c>
      <c r="AA28" s="5">
        <f t="shared" si="1"/>
        <v>91564</v>
      </c>
      <c r="AB28" s="4"/>
      <c r="AC28" s="3">
        <v>44936</v>
      </c>
      <c r="AD28" s="3">
        <v>44986</v>
      </c>
      <c r="AE28" s="3"/>
      <c r="AF28" s="4" t="s">
        <v>67</v>
      </c>
    </row>
    <row r="29" spans="1:32" ht="126" x14ac:dyDescent="0.25">
      <c r="A29" s="8" t="s">
        <v>2229</v>
      </c>
      <c r="B29" s="3">
        <v>44673</v>
      </c>
      <c r="C29" s="6">
        <v>1416</v>
      </c>
      <c r="D29" s="8" t="s">
        <v>2585</v>
      </c>
      <c r="E29" s="9" t="s">
        <v>2584</v>
      </c>
      <c r="F29" s="3">
        <v>44711</v>
      </c>
      <c r="G29" s="8" t="s">
        <v>2445</v>
      </c>
      <c r="H29" s="4" t="s">
        <v>2377</v>
      </c>
      <c r="I29" s="4" t="s">
        <v>2053</v>
      </c>
      <c r="J29" s="5">
        <v>1824789645</v>
      </c>
      <c r="K29" s="35">
        <f t="shared" si="4"/>
        <v>1824789645</v>
      </c>
      <c r="L29" s="35">
        <v>2737233000</v>
      </c>
      <c r="M29" s="4" t="s">
        <v>2447</v>
      </c>
      <c r="N29" s="4" t="s">
        <v>2448</v>
      </c>
      <c r="O29" s="4" t="s">
        <v>22</v>
      </c>
      <c r="P29" s="6">
        <v>100</v>
      </c>
      <c r="Q29" s="6">
        <v>0</v>
      </c>
      <c r="R29" s="6" t="s">
        <v>26</v>
      </c>
      <c r="S29" s="18" t="s">
        <v>2449</v>
      </c>
      <c r="T29" s="35">
        <f t="shared" si="7"/>
        <v>647.1</v>
      </c>
      <c r="U29" s="21" t="s">
        <v>2450</v>
      </c>
      <c r="V29" s="5">
        <f t="shared" si="3"/>
        <v>4230000</v>
      </c>
      <c r="W29" s="5">
        <v>1409900</v>
      </c>
      <c r="X29" s="5">
        <v>1410050</v>
      </c>
      <c r="Y29" s="5">
        <v>1410050</v>
      </c>
      <c r="Z29" s="5">
        <v>114013.5</v>
      </c>
      <c r="AA29" s="5">
        <f t="shared" si="1"/>
        <v>114014</v>
      </c>
      <c r="AB29" s="4"/>
      <c r="AC29" s="3">
        <v>44936</v>
      </c>
      <c r="AD29" s="3">
        <v>44986</v>
      </c>
      <c r="AE29" s="3">
        <v>45352</v>
      </c>
      <c r="AF29" s="4" t="s">
        <v>67</v>
      </c>
    </row>
    <row r="30" spans="1:32" ht="157.5" x14ac:dyDescent="0.25">
      <c r="A30" s="8" t="s">
        <v>2228</v>
      </c>
      <c r="B30" s="3">
        <v>44673</v>
      </c>
      <c r="C30" s="6">
        <v>1416</v>
      </c>
      <c r="D30" s="8" t="s">
        <v>2402</v>
      </c>
      <c r="E30" s="9" t="s">
        <v>2401</v>
      </c>
      <c r="F30" s="3">
        <v>44704</v>
      </c>
      <c r="G30" s="8" t="s">
        <v>2386</v>
      </c>
      <c r="H30" s="4" t="s">
        <v>74</v>
      </c>
      <c r="I30" s="4" t="s">
        <v>2088</v>
      </c>
      <c r="J30" s="5">
        <v>99335655</v>
      </c>
      <c r="K30" s="35">
        <f t="shared" si="4"/>
        <v>99335655</v>
      </c>
      <c r="L30" s="35">
        <f>K30</f>
        <v>99335655</v>
      </c>
      <c r="M30" s="4" t="s">
        <v>25</v>
      </c>
      <c r="N30" s="4" t="s">
        <v>456</v>
      </c>
      <c r="O30" s="4" t="s">
        <v>24</v>
      </c>
      <c r="P30" s="6">
        <v>0</v>
      </c>
      <c r="Q30" s="6">
        <v>100</v>
      </c>
      <c r="R30" s="6" t="s">
        <v>23</v>
      </c>
      <c r="S30" s="7">
        <v>500</v>
      </c>
      <c r="T30" s="35">
        <f t="shared" si="7"/>
        <v>12.51</v>
      </c>
      <c r="U30" s="5">
        <f>T30*S30</f>
        <v>6255</v>
      </c>
      <c r="V30" s="5">
        <f t="shared" si="3"/>
        <v>7940500</v>
      </c>
      <c r="W30" s="5">
        <v>3999000</v>
      </c>
      <c r="X30" s="5">
        <v>3941500</v>
      </c>
      <c r="Y30" s="5"/>
      <c r="Z30" s="5">
        <f>V30/S30</f>
        <v>15881</v>
      </c>
      <c r="AA30" s="5">
        <f t="shared" si="1"/>
        <v>15881</v>
      </c>
      <c r="AB30" s="4"/>
      <c r="AC30" s="3">
        <v>44936</v>
      </c>
      <c r="AD30" s="3">
        <v>44986</v>
      </c>
      <c r="AE30" s="3"/>
      <c r="AF30" s="4" t="s">
        <v>67</v>
      </c>
    </row>
    <row r="31" spans="1:32" ht="180" customHeight="1" x14ac:dyDescent="0.25">
      <c r="A31" s="8" t="s">
        <v>2227</v>
      </c>
      <c r="B31" s="3">
        <v>44673</v>
      </c>
      <c r="C31" s="6">
        <v>1416</v>
      </c>
      <c r="D31" s="8" t="s">
        <v>2415</v>
      </c>
      <c r="E31" s="9" t="s">
        <v>2414</v>
      </c>
      <c r="F31" s="3">
        <v>44704</v>
      </c>
      <c r="G31" s="8" t="s">
        <v>2376</v>
      </c>
      <c r="H31" s="4" t="s">
        <v>2377</v>
      </c>
      <c r="I31" s="4" t="s">
        <v>2055</v>
      </c>
      <c r="J31" s="5">
        <v>47915770.32</v>
      </c>
      <c r="K31" s="35">
        <f t="shared" si="4"/>
        <v>47915770.32</v>
      </c>
      <c r="L31" s="35">
        <v>95831540.640000001</v>
      </c>
      <c r="M31" s="4" t="s">
        <v>65</v>
      </c>
      <c r="N31" s="4" t="s">
        <v>2378</v>
      </c>
      <c r="O31" s="4" t="s">
        <v>22</v>
      </c>
      <c r="P31" s="6">
        <v>100</v>
      </c>
      <c r="Q31" s="6">
        <v>0</v>
      </c>
      <c r="R31" s="6" t="s">
        <v>26</v>
      </c>
      <c r="S31" s="54">
        <v>1.5</v>
      </c>
      <c r="T31" s="35">
        <f t="shared" si="7"/>
        <v>3065.04</v>
      </c>
      <c r="U31" s="5">
        <f>T31*S31</f>
        <v>4597.5599999999995</v>
      </c>
      <c r="V31" s="5">
        <f t="shared" si="3"/>
        <v>31266</v>
      </c>
      <c r="W31" s="5">
        <v>15633</v>
      </c>
      <c r="X31" s="5">
        <v>15633</v>
      </c>
      <c r="Y31" s="5"/>
      <c r="Z31" s="5">
        <f>V31/S31</f>
        <v>20844</v>
      </c>
      <c r="AA31" s="5">
        <f t="shared" si="1"/>
        <v>20844</v>
      </c>
      <c r="AB31" s="4"/>
      <c r="AC31" s="3">
        <v>44958</v>
      </c>
      <c r="AD31" s="3">
        <v>45352</v>
      </c>
      <c r="AE31" s="3"/>
      <c r="AF31" s="4" t="s">
        <v>67</v>
      </c>
    </row>
    <row r="32" spans="1:32" ht="184.5" customHeight="1" x14ac:dyDescent="0.25">
      <c r="A32" s="8" t="s">
        <v>2224</v>
      </c>
      <c r="B32" s="3">
        <v>44673</v>
      </c>
      <c r="C32" s="6">
        <v>1416</v>
      </c>
      <c r="D32" s="8" t="s">
        <v>2417</v>
      </c>
      <c r="E32" s="9" t="s">
        <v>2416</v>
      </c>
      <c r="F32" s="3">
        <v>44705</v>
      </c>
      <c r="G32" s="8" t="s">
        <v>2387</v>
      </c>
      <c r="H32" s="4" t="s">
        <v>74</v>
      </c>
      <c r="I32" s="4" t="s">
        <v>2087</v>
      </c>
      <c r="J32" s="5">
        <v>481293120</v>
      </c>
      <c r="K32" s="35">
        <f t="shared" si="4"/>
        <v>481293120</v>
      </c>
      <c r="L32" s="35">
        <f>K32</f>
        <v>481293120</v>
      </c>
      <c r="M32" s="4" t="s">
        <v>25</v>
      </c>
      <c r="N32" s="4" t="s">
        <v>2418</v>
      </c>
      <c r="O32" s="4" t="s">
        <v>24</v>
      </c>
      <c r="P32" s="6">
        <v>0</v>
      </c>
      <c r="Q32" s="6">
        <v>100</v>
      </c>
      <c r="R32" s="6" t="s">
        <v>23</v>
      </c>
      <c r="S32" s="7">
        <v>1000</v>
      </c>
      <c r="T32" s="35">
        <f t="shared" si="7"/>
        <v>12.32</v>
      </c>
      <c r="U32" s="5">
        <f>T32*S32</f>
        <v>12320</v>
      </c>
      <c r="V32" s="5">
        <f t="shared" si="3"/>
        <v>39066000</v>
      </c>
      <c r="W32" s="5">
        <v>19533000</v>
      </c>
      <c r="X32" s="5">
        <v>19533000</v>
      </c>
      <c r="Y32" s="5"/>
      <c r="Z32" s="5">
        <f>V32/S32</f>
        <v>39066</v>
      </c>
      <c r="AA32" s="5">
        <f t="shared" si="1"/>
        <v>39066</v>
      </c>
      <c r="AB32" s="4"/>
      <c r="AC32" s="3">
        <v>44936</v>
      </c>
      <c r="AD32" s="3">
        <v>44986</v>
      </c>
      <c r="AE32" s="3"/>
      <c r="AF32" s="4" t="s">
        <v>67</v>
      </c>
    </row>
    <row r="33" spans="1:32" ht="163.5" customHeight="1" x14ac:dyDescent="0.25">
      <c r="A33" s="8" t="s">
        <v>2225</v>
      </c>
      <c r="B33" s="3">
        <v>44677</v>
      </c>
      <c r="C33" s="6">
        <v>1416</v>
      </c>
      <c r="D33" s="8" t="s">
        <v>2653</v>
      </c>
      <c r="E33" s="9" t="s">
        <v>2652</v>
      </c>
      <c r="F33" s="3">
        <v>44714</v>
      </c>
      <c r="G33" s="8" t="s">
        <v>2654</v>
      </c>
      <c r="H33" s="4" t="s">
        <v>77</v>
      </c>
      <c r="I33" s="4" t="s">
        <v>2109</v>
      </c>
      <c r="J33" s="5">
        <v>730992000</v>
      </c>
      <c r="K33" s="35">
        <f t="shared" si="4"/>
        <v>730992000</v>
      </c>
      <c r="L33" s="35">
        <f>K33</f>
        <v>730992000</v>
      </c>
      <c r="M33" s="4" t="s">
        <v>118</v>
      </c>
      <c r="N33" s="4" t="s">
        <v>2186</v>
      </c>
      <c r="O33" s="4" t="s">
        <v>117</v>
      </c>
      <c r="P33" s="6">
        <v>0</v>
      </c>
      <c r="Q33" s="6">
        <v>100</v>
      </c>
      <c r="R33" s="6" t="s">
        <v>28</v>
      </c>
      <c r="S33" s="7">
        <v>1000</v>
      </c>
      <c r="T33" s="35">
        <f t="shared" si="7"/>
        <v>48.5</v>
      </c>
      <c r="U33" s="5">
        <f>T33*S33</f>
        <v>48500</v>
      </c>
      <c r="V33" s="5">
        <f t="shared" si="3"/>
        <v>15072000</v>
      </c>
      <c r="W33" s="5">
        <v>11772000</v>
      </c>
      <c r="X33" s="5">
        <v>3300000</v>
      </c>
      <c r="Y33" s="5"/>
      <c r="Z33" s="5">
        <f>V33/S33</f>
        <v>15072</v>
      </c>
      <c r="AA33" s="5">
        <f t="shared" si="1"/>
        <v>15072</v>
      </c>
      <c r="AB33" s="4"/>
      <c r="AC33" s="3">
        <v>44958</v>
      </c>
      <c r="AD33" s="3">
        <v>45097</v>
      </c>
      <c r="AE33" s="3"/>
      <c r="AF33" s="4" t="s">
        <v>67</v>
      </c>
    </row>
    <row r="34" spans="1:32" ht="157.5" customHeight="1" x14ac:dyDescent="0.25">
      <c r="A34" s="8" t="s">
        <v>2223</v>
      </c>
      <c r="B34" s="3">
        <v>44677</v>
      </c>
      <c r="C34" s="6">
        <v>1416</v>
      </c>
      <c r="D34" s="8" t="s">
        <v>462</v>
      </c>
      <c r="E34" s="8" t="s">
        <v>462</v>
      </c>
      <c r="F34" s="8" t="s">
        <v>462</v>
      </c>
      <c r="G34" s="8" t="s">
        <v>462</v>
      </c>
      <c r="H34" s="8" t="s">
        <v>462</v>
      </c>
      <c r="I34" s="4" t="s">
        <v>714</v>
      </c>
      <c r="J34" s="10" t="s">
        <v>462</v>
      </c>
      <c r="K34" s="35" t="str">
        <f t="shared" si="4"/>
        <v>нет заявок</v>
      </c>
      <c r="L34" s="35">
        <v>702951908.88</v>
      </c>
      <c r="M34" s="10" t="s">
        <v>462</v>
      </c>
      <c r="N34" s="10" t="s">
        <v>462</v>
      </c>
      <c r="O34" s="10" t="s">
        <v>462</v>
      </c>
      <c r="P34" s="10" t="s">
        <v>462</v>
      </c>
      <c r="Q34" s="10" t="s">
        <v>462</v>
      </c>
      <c r="R34" s="10" t="s">
        <v>462</v>
      </c>
      <c r="S34" s="10" t="s">
        <v>462</v>
      </c>
      <c r="T34" s="10" t="s">
        <v>462</v>
      </c>
      <c r="U34" s="10" t="s">
        <v>462</v>
      </c>
      <c r="V34" s="10" t="s">
        <v>462</v>
      </c>
      <c r="W34" s="10" t="s">
        <v>462</v>
      </c>
      <c r="X34" s="10" t="s">
        <v>462</v>
      </c>
      <c r="Y34" s="10" t="s">
        <v>462</v>
      </c>
      <c r="Z34" s="10" t="s">
        <v>462</v>
      </c>
      <c r="AA34" s="10" t="s">
        <v>462</v>
      </c>
      <c r="AB34" s="10" t="s">
        <v>462</v>
      </c>
      <c r="AC34" s="10" t="s">
        <v>462</v>
      </c>
      <c r="AD34" s="10" t="s">
        <v>462</v>
      </c>
      <c r="AE34" s="10" t="s">
        <v>462</v>
      </c>
      <c r="AF34" s="10" t="s">
        <v>462</v>
      </c>
    </row>
    <row r="35" spans="1:32" ht="138.75" customHeight="1" x14ac:dyDescent="0.25">
      <c r="A35" s="8" t="s">
        <v>2222</v>
      </c>
      <c r="B35" s="3">
        <v>44677</v>
      </c>
      <c r="C35" s="6">
        <v>1416</v>
      </c>
      <c r="D35" s="8" t="s">
        <v>2587</v>
      </c>
      <c r="E35" s="9" t="s">
        <v>2586</v>
      </c>
      <c r="F35" s="3">
        <v>44712</v>
      </c>
      <c r="G35" s="8" t="s">
        <v>2501</v>
      </c>
      <c r="H35" s="4" t="s">
        <v>2502</v>
      </c>
      <c r="I35" s="4" t="s">
        <v>2080</v>
      </c>
      <c r="J35" s="5">
        <v>1118776892.9400001</v>
      </c>
      <c r="K35" s="35">
        <f t="shared" si="4"/>
        <v>1118776892.9400001</v>
      </c>
      <c r="L35" s="35">
        <f>K35</f>
        <v>1118776892.9400001</v>
      </c>
      <c r="M35" s="4" t="s">
        <v>2503</v>
      </c>
      <c r="N35" s="4" t="s">
        <v>2504</v>
      </c>
      <c r="O35" s="4" t="s">
        <v>22</v>
      </c>
      <c r="P35" s="6">
        <v>100</v>
      </c>
      <c r="Q35" s="6">
        <v>0</v>
      </c>
      <c r="R35" s="6" t="s">
        <v>34</v>
      </c>
      <c r="S35" s="7">
        <v>3</v>
      </c>
      <c r="T35" s="35">
        <f>L35/V35</f>
        <v>69666.66</v>
      </c>
      <c r="U35" s="5">
        <f>T35*S35</f>
        <v>208999.98</v>
      </c>
      <c r="V35" s="5">
        <f>W35+X35+Y35</f>
        <v>16059</v>
      </c>
      <c r="W35" s="5">
        <v>8043</v>
      </c>
      <c r="X35" s="15">
        <v>8016</v>
      </c>
      <c r="Y35" s="5"/>
      <c r="Z35" s="5">
        <f>V35/S35</f>
        <v>5353</v>
      </c>
      <c r="AA35" s="5">
        <f>_xlfn.CEILING.MATH(Z35)</f>
        <v>5353</v>
      </c>
      <c r="AB35" s="4"/>
      <c r="AC35" s="3">
        <v>44936</v>
      </c>
      <c r="AD35" s="3">
        <v>44986</v>
      </c>
      <c r="AE35" s="3"/>
      <c r="AF35" s="4" t="s">
        <v>67</v>
      </c>
    </row>
    <row r="36" spans="1:32" ht="127.5" customHeight="1" x14ac:dyDescent="0.25">
      <c r="A36" s="8" t="s">
        <v>2221</v>
      </c>
      <c r="B36" s="3">
        <v>44677</v>
      </c>
      <c r="C36" s="6">
        <v>1416</v>
      </c>
      <c r="D36" s="8" t="s">
        <v>2589</v>
      </c>
      <c r="E36" s="9" t="s">
        <v>2588</v>
      </c>
      <c r="F36" s="3">
        <v>44712</v>
      </c>
      <c r="G36" s="6" t="s">
        <v>2487</v>
      </c>
      <c r="H36" s="4" t="s">
        <v>77</v>
      </c>
      <c r="I36" s="4" t="s">
        <v>625</v>
      </c>
      <c r="J36" s="5">
        <v>1369797000</v>
      </c>
      <c r="K36" s="35">
        <f t="shared" si="4"/>
        <v>1369797000</v>
      </c>
      <c r="L36" s="35">
        <v>2087771400</v>
      </c>
      <c r="M36" s="4" t="s">
        <v>1649</v>
      </c>
      <c r="N36" s="4" t="s">
        <v>2488</v>
      </c>
      <c r="O36" s="4" t="s">
        <v>563</v>
      </c>
      <c r="P36" s="6">
        <v>0</v>
      </c>
      <c r="Q36" s="6">
        <v>100</v>
      </c>
      <c r="R36" s="6" t="s">
        <v>43</v>
      </c>
      <c r="S36" s="7">
        <v>1</v>
      </c>
      <c r="T36" s="35">
        <f>L36/V36</f>
        <v>85800</v>
      </c>
      <c r="U36" s="5">
        <f>T36*S36</f>
        <v>85800</v>
      </c>
      <c r="V36" s="5">
        <f>W36+X36+Y36</f>
        <v>24333</v>
      </c>
      <c r="W36" s="5">
        <v>7597</v>
      </c>
      <c r="X36" s="55">
        <v>8368</v>
      </c>
      <c r="Y36" s="5">
        <v>8368</v>
      </c>
      <c r="Z36" s="5">
        <f>V36/S36</f>
        <v>24333</v>
      </c>
      <c r="AA36" s="5">
        <f>_xlfn.CEILING.MATH(Z36)</f>
        <v>24333</v>
      </c>
      <c r="AB36" s="4"/>
      <c r="AC36" s="3">
        <v>44936</v>
      </c>
      <c r="AD36" s="3">
        <v>44986</v>
      </c>
      <c r="AE36" s="3">
        <v>45323</v>
      </c>
      <c r="AF36" s="4" t="s">
        <v>67</v>
      </c>
    </row>
    <row r="37" spans="1:32" ht="78.75" x14ac:dyDescent="0.25">
      <c r="A37" s="8" t="s">
        <v>2220</v>
      </c>
      <c r="B37" s="3">
        <v>44677</v>
      </c>
      <c r="C37" s="6">
        <v>1416</v>
      </c>
      <c r="D37" s="8" t="s">
        <v>2591</v>
      </c>
      <c r="E37" s="9" t="s">
        <v>2590</v>
      </c>
      <c r="F37" s="3">
        <v>44711</v>
      </c>
      <c r="G37" s="8" t="s">
        <v>2467</v>
      </c>
      <c r="H37" s="4" t="s">
        <v>73</v>
      </c>
      <c r="I37" s="4" t="s">
        <v>2072</v>
      </c>
      <c r="J37" s="5">
        <v>1387286299.3499999</v>
      </c>
      <c r="K37" s="35">
        <f t="shared" si="4"/>
        <v>1387286299.3499999</v>
      </c>
      <c r="L37" s="35">
        <v>2082265948.3499999</v>
      </c>
      <c r="M37" s="4" t="s">
        <v>1657</v>
      </c>
      <c r="N37" s="4" t="s">
        <v>2468</v>
      </c>
      <c r="O37" s="4" t="s">
        <v>22</v>
      </c>
      <c r="P37" s="6">
        <v>100</v>
      </c>
      <c r="Q37" s="6">
        <v>0</v>
      </c>
      <c r="R37" s="6" t="s">
        <v>43</v>
      </c>
      <c r="S37" s="7">
        <v>21</v>
      </c>
      <c r="T37" s="35">
        <f>L37/V37</f>
        <v>14142.849999999999</v>
      </c>
      <c r="U37" s="5">
        <f>T37*S37</f>
        <v>296999.84999999998</v>
      </c>
      <c r="V37" s="5">
        <f>W37+X37+Y37</f>
        <v>147231</v>
      </c>
      <c r="W37" s="5">
        <v>48951</v>
      </c>
      <c r="X37" s="5">
        <v>49140</v>
      </c>
      <c r="Y37" s="5">
        <v>49140</v>
      </c>
      <c r="Z37" s="5">
        <f>V37/S37</f>
        <v>7011</v>
      </c>
      <c r="AA37" s="5">
        <f>_xlfn.CEILING.MATH(Z37)</f>
        <v>7011</v>
      </c>
      <c r="AB37" s="4"/>
      <c r="AC37" s="3">
        <v>44936</v>
      </c>
      <c r="AD37" s="3">
        <v>44986</v>
      </c>
      <c r="AE37" s="3">
        <v>45352</v>
      </c>
      <c r="AF37" s="4" t="s">
        <v>67</v>
      </c>
    </row>
    <row r="38" spans="1:32" ht="133.5" customHeight="1" x14ac:dyDescent="0.25">
      <c r="A38" s="8" t="s">
        <v>2218</v>
      </c>
      <c r="B38" s="3">
        <v>44677</v>
      </c>
      <c r="C38" s="6">
        <v>1416</v>
      </c>
      <c r="D38" s="8" t="s">
        <v>2593</v>
      </c>
      <c r="E38" s="9" t="s">
        <v>2592</v>
      </c>
      <c r="F38" s="3">
        <v>44708</v>
      </c>
      <c r="G38" s="6" t="s">
        <v>2430</v>
      </c>
      <c r="H38" s="4" t="s">
        <v>77</v>
      </c>
      <c r="I38" s="4" t="s">
        <v>2089</v>
      </c>
      <c r="J38" s="5">
        <v>92331360</v>
      </c>
      <c r="K38" s="35">
        <f t="shared" si="4"/>
        <v>92331360</v>
      </c>
      <c r="L38" s="35">
        <f>K38</f>
        <v>92331360</v>
      </c>
      <c r="M38" s="4" t="s">
        <v>118</v>
      </c>
      <c r="N38" s="4" t="s">
        <v>2431</v>
      </c>
      <c r="O38" s="4" t="s">
        <v>117</v>
      </c>
      <c r="P38" s="6"/>
      <c r="Q38" s="6"/>
      <c r="R38" s="6" t="s">
        <v>28</v>
      </c>
      <c r="S38" s="7">
        <v>500</v>
      </c>
      <c r="T38" s="35">
        <f>L38/V38</f>
        <v>51.04</v>
      </c>
      <c r="U38" s="5">
        <f>T38*S38</f>
        <v>25520</v>
      </c>
      <c r="V38" s="5">
        <f>W38+X38+Y38</f>
        <v>1809000</v>
      </c>
      <c r="W38" s="5">
        <v>1809000</v>
      </c>
      <c r="X38" s="5"/>
      <c r="Y38" s="5"/>
      <c r="Z38" s="5">
        <f>V38/S38</f>
        <v>3618</v>
      </c>
      <c r="AA38" s="5">
        <f>_xlfn.CEILING.MATH(Z38)</f>
        <v>3618</v>
      </c>
      <c r="AB38" s="4"/>
      <c r="AC38" s="3">
        <v>44958</v>
      </c>
      <c r="AD38" s="3"/>
      <c r="AE38" s="3"/>
      <c r="AF38" s="4" t="s">
        <v>67</v>
      </c>
    </row>
    <row r="39" spans="1:32" ht="139.5" customHeight="1" x14ac:dyDescent="0.25">
      <c r="A39" s="8" t="s">
        <v>2217</v>
      </c>
      <c r="B39" s="3">
        <v>44677</v>
      </c>
      <c r="C39" s="6">
        <v>1416</v>
      </c>
      <c r="D39" s="8" t="s">
        <v>2327</v>
      </c>
      <c r="E39" s="8" t="s">
        <v>2327</v>
      </c>
      <c r="F39" s="8" t="s">
        <v>2327</v>
      </c>
      <c r="G39" s="8" t="s">
        <v>2327</v>
      </c>
      <c r="H39" s="8" t="s">
        <v>2327</v>
      </c>
      <c r="I39" s="4" t="s">
        <v>2071</v>
      </c>
      <c r="J39" s="10" t="s">
        <v>2327</v>
      </c>
      <c r="K39" s="35" t="str">
        <f t="shared" si="4"/>
        <v>отмена</v>
      </c>
      <c r="L39" s="35" t="str">
        <f>K39</f>
        <v>отмена</v>
      </c>
      <c r="M39" s="10" t="s">
        <v>2327</v>
      </c>
      <c r="N39" s="10" t="s">
        <v>2327</v>
      </c>
      <c r="O39" s="10" t="s">
        <v>2327</v>
      </c>
      <c r="P39" s="10" t="s">
        <v>2327</v>
      </c>
      <c r="Q39" s="10" t="s">
        <v>2327</v>
      </c>
      <c r="R39" s="10" t="s">
        <v>2327</v>
      </c>
      <c r="S39" s="10" t="s">
        <v>2327</v>
      </c>
      <c r="T39" s="10" t="s">
        <v>2327</v>
      </c>
      <c r="U39" s="10" t="s">
        <v>2327</v>
      </c>
      <c r="V39" s="10" t="s">
        <v>2327</v>
      </c>
      <c r="W39" s="10" t="s">
        <v>2327</v>
      </c>
      <c r="X39" s="10" t="s">
        <v>2327</v>
      </c>
      <c r="Y39" s="10" t="s">
        <v>2327</v>
      </c>
      <c r="Z39" s="10" t="s">
        <v>2327</v>
      </c>
      <c r="AA39" s="10" t="s">
        <v>2327</v>
      </c>
      <c r="AB39" s="10" t="s">
        <v>2327</v>
      </c>
      <c r="AC39" s="10" t="s">
        <v>2327</v>
      </c>
      <c r="AD39" s="10" t="s">
        <v>2327</v>
      </c>
      <c r="AE39" s="10" t="s">
        <v>2327</v>
      </c>
      <c r="AF39" s="10" t="s">
        <v>2327</v>
      </c>
    </row>
    <row r="40" spans="1:32" ht="137.25" customHeight="1" x14ac:dyDescent="0.25">
      <c r="A40" s="8" t="s">
        <v>2784</v>
      </c>
      <c r="B40" s="3">
        <v>44678</v>
      </c>
      <c r="C40" s="6">
        <v>1416</v>
      </c>
      <c r="D40" s="8" t="s">
        <v>2786</v>
      </c>
      <c r="E40" s="9" t="s">
        <v>2785</v>
      </c>
      <c r="F40" s="3">
        <v>44720</v>
      </c>
      <c r="G40" s="8" t="s">
        <v>2787</v>
      </c>
      <c r="H40" s="4" t="s">
        <v>2377</v>
      </c>
      <c r="I40" s="4" t="s">
        <v>79</v>
      </c>
      <c r="J40" s="5">
        <v>1209556819.2</v>
      </c>
      <c r="K40" s="35">
        <f t="shared" si="4"/>
        <v>1209556819.2</v>
      </c>
      <c r="L40" s="35">
        <v>2419113638.4000001</v>
      </c>
      <c r="M40" s="4" t="s">
        <v>65</v>
      </c>
      <c r="N40" s="4" t="s">
        <v>2788</v>
      </c>
      <c r="O40" s="4" t="s">
        <v>22</v>
      </c>
      <c r="P40" s="6">
        <v>100</v>
      </c>
      <c r="Q40" s="6">
        <v>0</v>
      </c>
      <c r="R40" s="6" t="s">
        <v>26</v>
      </c>
      <c r="S40" s="7">
        <v>1.5</v>
      </c>
      <c r="T40" s="35">
        <f>L40/V40</f>
        <v>6006.4000000000005</v>
      </c>
      <c r="U40" s="5">
        <f>T40*S40</f>
        <v>9009.6</v>
      </c>
      <c r="V40" s="5">
        <f>W40+X40+Y40</f>
        <v>402756</v>
      </c>
      <c r="W40" s="5">
        <v>201378</v>
      </c>
      <c r="X40" s="5">
        <v>201378</v>
      </c>
      <c r="Y40" s="5"/>
      <c r="Z40" s="5">
        <f>V40/S40</f>
        <v>268504</v>
      </c>
      <c r="AA40" s="5">
        <f>_xlfn.CEILING.MATH(Z40)</f>
        <v>268504</v>
      </c>
      <c r="AB40" s="4"/>
      <c r="AC40" s="3">
        <v>44958</v>
      </c>
      <c r="AD40" s="3">
        <v>45352</v>
      </c>
      <c r="AE40" s="3"/>
      <c r="AF40" s="4" t="s">
        <v>67</v>
      </c>
    </row>
    <row r="41" spans="1:32" ht="137.25" customHeight="1" x14ac:dyDescent="0.25">
      <c r="A41" s="8" t="s">
        <v>2249</v>
      </c>
      <c r="B41" s="3">
        <v>44678</v>
      </c>
      <c r="C41" s="6">
        <v>1416</v>
      </c>
      <c r="D41" s="8" t="s">
        <v>2595</v>
      </c>
      <c r="E41" s="9" t="s">
        <v>2594</v>
      </c>
      <c r="F41" s="3">
        <v>44712</v>
      </c>
      <c r="G41" s="6" t="s">
        <v>2500</v>
      </c>
      <c r="H41" s="4" t="s">
        <v>77</v>
      </c>
      <c r="I41" s="4" t="s">
        <v>2086</v>
      </c>
      <c r="J41" s="5">
        <v>43857244.079999998</v>
      </c>
      <c r="K41" s="35">
        <f t="shared" si="4"/>
        <v>43857244.079999998</v>
      </c>
      <c r="L41" s="35">
        <f>K41</f>
        <v>43857244.079999998</v>
      </c>
      <c r="M41" s="4" t="s">
        <v>495</v>
      </c>
      <c r="N41" s="4" t="s">
        <v>2147</v>
      </c>
      <c r="O41" s="4" t="s">
        <v>36</v>
      </c>
      <c r="P41" s="6">
        <v>0</v>
      </c>
      <c r="Q41" s="6">
        <v>100</v>
      </c>
      <c r="R41" s="6" t="s">
        <v>26</v>
      </c>
      <c r="S41" s="7">
        <v>11.7</v>
      </c>
      <c r="T41" s="35">
        <f>L41/V41</f>
        <v>7941.7</v>
      </c>
      <c r="U41" s="5">
        <f>T41*S41</f>
        <v>92917.89</v>
      </c>
      <c r="V41" s="5">
        <f>W41+X41+Y41</f>
        <v>5522.4</v>
      </c>
      <c r="W41" s="5">
        <v>5522.4</v>
      </c>
      <c r="X41" s="5"/>
      <c r="Y41" s="5"/>
      <c r="Z41" s="5">
        <f>V41/S41</f>
        <v>472</v>
      </c>
      <c r="AA41" s="5">
        <f>_xlfn.CEILING.MATH(Z41)</f>
        <v>472</v>
      </c>
      <c r="AB41" s="4"/>
      <c r="AC41" s="3">
        <v>44958</v>
      </c>
      <c r="AD41" s="3"/>
      <c r="AE41" s="3"/>
      <c r="AF41" s="4" t="s">
        <v>67</v>
      </c>
    </row>
    <row r="42" spans="1:32" ht="47.25" x14ac:dyDescent="0.25">
      <c r="A42" s="8" t="s">
        <v>2248</v>
      </c>
      <c r="B42" s="3">
        <v>44678</v>
      </c>
      <c r="C42" s="6">
        <v>1416</v>
      </c>
      <c r="D42" s="8" t="s">
        <v>462</v>
      </c>
      <c r="E42" s="8" t="s">
        <v>462</v>
      </c>
      <c r="F42" s="8" t="s">
        <v>462</v>
      </c>
      <c r="G42" s="8" t="s">
        <v>462</v>
      </c>
      <c r="H42" s="8" t="s">
        <v>462</v>
      </c>
      <c r="I42" s="4" t="s">
        <v>2125</v>
      </c>
      <c r="J42" s="10" t="s">
        <v>462</v>
      </c>
      <c r="K42" s="35" t="str">
        <f t="shared" si="4"/>
        <v>нет заявок</v>
      </c>
      <c r="L42" s="35">
        <v>702951908.88</v>
      </c>
      <c r="M42" s="10" t="s">
        <v>462</v>
      </c>
      <c r="N42" s="10" t="s">
        <v>462</v>
      </c>
      <c r="O42" s="10" t="s">
        <v>462</v>
      </c>
      <c r="P42" s="10" t="s">
        <v>462</v>
      </c>
      <c r="Q42" s="10" t="s">
        <v>462</v>
      </c>
      <c r="R42" s="10" t="s">
        <v>462</v>
      </c>
      <c r="S42" s="10" t="s">
        <v>462</v>
      </c>
      <c r="T42" s="10" t="s">
        <v>462</v>
      </c>
      <c r="U42" s="10" t="s">
        <v>462</v>
      </c>
      <c r="V42" s="10" t="s">
        <v>462</v>
      </c>
      <c r="W42" s="10" t="s">
        <v>462</v>
      </c>
      <c r="X42" s="10" t="s">
        <v>462</v>
      </c>
      <c r="Y42" s="10" t="s">
        <v>462</v>
      </c>
      <c r="Z42" s="10" t="s">
        <v>462</v>
      </c>
      <c r="AA42" s="10" t="s">
        <v>462</v>
      </c>
      <c r="AB42" s="10" t="s">
        <v>462</v>
      </c>
      <c r="AC42" s="10" t="s">
        <v>462</v>
      </c>
      <c r="AD42" s="10" t="s">
        <v>462</v>
      </c>
      <c r="AE42" s="10" t="s">
        <v>462</v>
      </c>
      <c r="AF42" s="10" t="s">
        <v>462</v>
      </c>
    </row>
    <row r="43" spans="1:32" ht="47.25" customHeight="1" x14ac:dyDescent="0.25">
      <c r="A43" s="8" t="s">
        <v>2247</v>
      </c>
      <c r="B43" s="3">
        <v>44678</v>
      </c>
      <c r="C43" s="6">
        <v>1416</v>
      </c>
      <c r="D43" s="8" t="s">
        <v>2597</v>
      </c>
      <c r="E43" s="9" t="s">
        <v>2596</v>
      </c>
      <c r="F43" s="3">
        <v>44711</v>
      </c>
      <c r="G43" s="8" t="s">
        <v>2460</v>
      </c>
      <c r="H43" s="4" t="s">
        <v>73</v>
      </c>
      <c r="I43" s="4" t="s">
        <v>2123</v>
      </c>
      <c r="J43" s="5">
        <v>5804396.2800000003</v>
      </c>
      <c r="K43" s="35">
        <f t="shared" ref="K43:K70" si="8">J43</f>
        <v>5804396.2800000003</v>
      </c>
      <c r="L43" s="35">
        <v>11608792.560000001</v>
      </c>
      <c r="M43" s="4" t="s">
        <v>1123</v>
      </c>
      <c r="N43" s="4" t="s">
        <v>2463</v>
      </c>
      <c r="O43" s="4" t="s">
        <v>33</v>
      </c>
      <c r="P43" s="6">
        <v>0</v>
      </c>
      <c r="Q43" s="6">
        <v>100</v>
      </c>
      <c r="R43" s="6" t="s">
        <v>43</v>
      </c>
      <c r="S43" s="7">
        <v>2</v>
      </c>
      <c r="T43" s="35">
        <f>L43/V43</f>
        <v>22497.66</v>
      </c>
      <c r="U43" s="5">
        <f>T43*S43</f>
        <v>44995.32</v>
      </c>
      <c r="V43" s="5">
        <f>W43+X43+Y43</f>
        <v>516</v>
      </c>
      <c r="W43" s="5">
        <v>258</v>
      </c>
      <c r="X43" s="5">
        <v>258</v>
      </c>
      <c r="Y43" s="5"/>
      <c r="Z43" s="5">
        <f>V43/S43</f>
        <v>258</v>
      </c>
      <c r="AA43" s="5">
        <f>_xlfn.CEILING.MATH(Z43)</f>
        <v>258</v>
      </c>
      <c r="AB43" s="4"/>
      <c r="AC43" s="3">
        <v>44958</v>
      </c>
      <c r="AD43" s="3">
        <v>45352</v>
      </c>
      <c r="AE43" s="3"/>
      <c r="AF43" s="4" t="s">
        <v>67</v>
      </c>
    </row>
    <row r="44" spans="1:32" ht="63.75" customHeight="1" x14ac:dyDescent="0.25">
      <c r="A44" s="8" t="s">
        <v>2251</v>
      </c>
      <c r="B44" s="3">
        <v>44678</v>
      </c>
      <c r="C44" s="6">
        <v>1416</v>
      </c>
      <c r="D44" s="8" t="s">
        <v>2599</v>
      </c>
      <c r="E44" s="9" t="s">
        <v>2598</v>
      </c>
      <c r="F44" s="3">
        <v>44711</v>
      </c>
      <c r="G44" s="8" t="s">
        <v>2461</v>
      </c>
      <c r="H44" s="4" t="s">
        <v>74</v>
      </c>
      <c r="I44" s="4" t="s">
        <v>1755</v>
      </c>
      <c r="J44" s="5">
        <v>133077600</v>
      </c>
      <c r="K44" s="35">
        <f t="shared" si="8"/>
        <v>133077600</v>
      </c>
      <c r="L44" s="35">
        <v>200319360</v>
      </c>
      <c r="M44" s="4" t="s">
        <v>1409</v>
      </c>
      <c r="N44" s="4" t="s">
        <v>2464</v>
      </c>
      <c r="O44" s="4" t="s">
        <v>33</v>
      </c>
      <c r="P44" s="6">
        <v>0</v>
      </c>
      <c r="Q44" s="6">
        <v>100</v>
      </c>
      <c r="R44" s="6" t="s">
        <v>23</v>
      </c>
      <c r="S44" s="7">
        <v>2000</v>
      </c>
      <c r="T44" s="35">
        <f>L44/V44</f>
        <v>12.12</v>
      </c>
      <c r="U44" s="5">
        <f>T44*S44</f>
        <v>24240</v>
      </c>
      <c r="V44" s="5">
        <f>W44+X44+Y44</f>
        <v>16528000</v>
      </c>
      <c r="W44" s="5">
        <v>5432000</v>
      </c>
      <c r="X44" s="5">
        <v>5548000</v>
      </c>
      <c r="Y44" s="5">
        <v>5548000</v>
      </c>
      <c r="Z44" s="5">
        <f>V44/S44</f>
        <v>8264</v>
      </c>
      <c r="AA44" s="5">
        <f>_xlfn.CEILING.MATH(Z44)</f>
        <v>8264</v>
      </c>
      <c r="AB44" s="4"/>
      <c r="AC44" s="3">
        <v>44967</v>
      </c>
      <c r="AD44" s="3">
        <v>44986</v>
      </c>
      <c r="AE44" s="3">
        <v>45352</v>
      </c>
      <c r="AF44" s="4" t="s">
        <v>67</v>
      </c>
    </row>
    <row r="45" spans="1:32" ht="63.75" customHeight="1" x14ac:dyDescent="0.25">
      <c r="A45" s="8" t="s">
        <v>2252</v>
      </c>
      <c r="B45" s="3">
        <v>44678</v>
      </c>
      <c r="C45" s="6">
        <v>1416</v>
      </c>
      <c r="D45" s="8" t="s">
        <v>462</v>
      </c>
      <c r="E45" s="8" t="s">
        <v>462</v>
      </c>
      <c r="F45" s="8" t="s">
        <v>462</v>
      </c>
      <c r="G45" s="8" t="s">
        <v>462</v>
      </c>
      <c r="H45" s="8" t="s">
        <v>462</v>
      </c>
      <c r="I45" s="4" t="s">
        <v>2122</v>
      </c>
      <c r="J45" s="10" t="s">
        <v>462</v>
      </c>
      <c r="K45" s="35" t="str">
        <f t="shared" si="8"/>
        <v>нет заявок</v>
      </c>
      <c r="L45" s="35" t="str">
        <f>K45</f>
        <v>нет заявок</v>
      </c>
      <c r="M45" s="10" t="s">
        <v>462</v>
      </c>
      <c r="N45" s="10" t="s">
        <v>462</v>
      </c>
      <c r="O45" s="10" t="s">
        <v>462</v>
      </c>
      <c r="P45" s="10" t="s">
        <v>462</v>
      </c>
      <c r="Q45" s="10" t="s">
        <v>462</v>
      </c>
      <c r="R45" s="10" t="s">
        <v>462</v>
      </c>
      <c r="S45" s="10" t="s">
        <v>462</v>
      </c>
      <c r="T45" s="10" t="s">
        <v>462</v>
      </c>
      <c r="U45" s="10" t="s">
        <v>462</v>
      </c>
      <c r="V45" s="10" t="s">
        <v>462</v>
      </c>
      <c r="W45" s="10" t="s">
        <v>462</v>
      </c>
      <c r="X45" s="10" t="s">
        <v>462</v>
      </c>
      <c r="Y45" s="10" t="s">
        <v>462</v>
      </c>
      <c r="Z45" s="10" t="s">
        <v>462</v>
      </c>
      <c r="AA45" s="10" t="s">
        <v>462</v>
      </c>
      <c r="AB45" s="10" t="s">
        <v>462</v>
      </c>
      <c r="AC45" s="10" t="s">
        <v>462</v>
      </c>
      <c r="AD45" s="10" t="s">
        <v>462</v>
      </c>
      <c r="AE45" s="10" t="s">
        <v>462</v>
      </c>
      <c r="AF45" s="10" t="s">
        <v>462</v>
      </c>
    </row>
    <row r="46" spans="1:32" ht="63.75" customHeight="1" x14ac:dyDescent="0.25">
      <c r="A46" s="8" t="s">
        <v>2254</v>
      </c>
      <c r="B46" s="3">
        <v>44678</v>
      </c>
      <c r="C46" s="6">
        <v>1416</v>
      </c>
      <c r="D46" s="8" t="s">
        <v>2601</v>
      </c>
      <c r="E46" s="9" t="s">
        <v>2600</v>
      </c>
      <c r="F46" s="3">
        <v>44711</v>
      </c>
      <c r="G46" s="8" t="s">
        <v>2462</v>
      </c>
      <c r="H46" s="4" t="s">
        <v>73</v>
      </c>
      <c r="I46" s="4" t="s">
        <v>2126</v>
      </c>
      <c r="J46" s="5">
        <v>4812012.8</v>
      </c>
      <c r="K46" s="35">
        <f t="shared" si="8"/>
        <v>4812012.8</v>
      </c>
      <c r="L46" s="35">
        <v>9624025.5999999996</v>
      </c>
      <c r="M46" s="4" t="s">
        <v>524</v>
      </c>
      <c r="N46" s="4" t="s">
        <v>2168</v>
      </c>
      <c r="O46" s="4" t="s">
        <v>37</v>
      </c>
      <c r="P46" s="12">
        <v>0</v>
      </c>
      <c r="Q46" s="6">
        <v>100</v>
      </c>
      <c r="R46" s="6" t="s">
        <v>26</v>
      </c>
      <c r="S46" s="7">
        <v>4</v>
      </c>
      <c r="T46" s="35">
        <f t="shared" ref="T46:T58" si="9">L46/V46</f>
        <v>8592.8799999999992</v>
      </c>
      <c r="U46" s="5">
        <f t="shared" ref="U46:U70" si="10">T46*S46</f>
        <v>34371.519999999997</v>
      </c>
      <c r="V46" s="5">
        <f t="shared" ref="V46:V70" si="11">W46+X46+Y46</f>
        <v>1120</v>
      </c>
      <c r="W46" s="5">
        <v>560</v>
      </c>
      <c r="X46" s="5">
        <v>560</v>
      </c>
      <c r="Y46" s="5"/>
      <c r="Z46" s="5">
        <f t="shared" ref="Z46:Z70" si="12">V46/S46</f>
        <v>280</v>
      </c>
      <c r="AA46" s="5">
        <f t="shared" ref="AA46:AA70" si="13">_xlfn.CEILING.MATH(Z46)</f>
        <v>280</v>
      </c>
      <c r="AB46" s="4"/>
      <c r="AC46" s="3">
        <v>44986</v>
      </c>
      <c r="AD46" s="3">
        <v>45352</v>
      </c>
      <c r="AE46" s="3"/>
      <c r="AF46" s="4" t="s">
        <v>67</v>
      </c>
    </row>
    <row r="47" spans="1:32" ht="47.25" customHeight="1" x14ac:dyDescent="0.25">
      <c r="A47" s="8" t="s">
        <v>2265</v>
      </c>
      <c r="B47" s="3">
        <v>44679</v>
      </c>
      <c r="C47" s="6">
        <v>1416</v>
      </c>
      <c r="D47" s="8" t="s">
        <v>2603</v>
      </c>
      <c r="E47" s="9" t="s">
        <v>2602</v>
      </c>
      <c r="F47" s="3">
        <v>44711</v>
      </c>
      <c r="G47" s="8" t="s">
        <v>2451</v>
      </c>
      <c r="H47" s="4" t="s">
        <v>73</v>
      </c>
      <c r="I47" s="4" t="s">
        <v>2135</v>
      </c>
      <c r="J47" s="5">
        <v>22423472.82</v>
      </c>
      <c r="K47" s="35">
        <f t="shared" si="8"/>
        <v>22423472.82</v>
      </c>
      <c r="L47" s="35">
        <v>44846945.640000001</v>
      </c>
      <c r="M47" s="4" t="s">
        <v>1394</v>
      </c>
      <c r="N47" s="4" t="s">
        <v>2457</v>
      </c>
      <c r="O47" s="4" t="s">
        <v>22</v>
      </c>
      <c r="P47" s="12">
        <v>100</v>
      </c>
      <c r="Q47" s="6">
        <v>0</v>
      </c>
      <c r="R47" s="6" t="s">
        <v>43</v>
      </c>
      <c r="S47" s="7">
        <v>21</v>
      </c>
      <c r="T47" s="35">
        <f t="shared" si="9"/>
        <v>7071.42</v>
      </c>
      <c r="U47" s="5">
        <f t="shared" si="10"/>
        <v>148499.82</v>
      </c>
      <c r="V47" s="5">
        <f t="shared" si="11"/>
        <v>6342</v>
      </c>
      <c r="W47" s="5">
        <v>3171</v>
      </c>
      <c r="X47" s="5">
        <v>3171</v>
      </c>
      <c r="Y47" s="5"/>
      <c r="Z47" s="5">
        <f t="shared" si="12"/>
        <v>302</v>
      </c>
      <c r="AA47" s="5">
        <f t="shared" si="13"/>
        <v>302</v>
      </c>
      <c r="AB47" s="4"/>
      <c r="AC47" s="3">
        <v>44986</v>
      </c>
      <c r="AD47" s="3">
        <v>45352</v>
      </c>
      <c r="AE47" s="3"/>
      <c r="AF47" s="4" t="s">
        <v>67</v>
      </c>
    </row>
    <row r="48" spans="1:32" ht="107.25" customHeight="1" x14ac:dyDescent="0.25">
      <c r="A48" s="8" t="s">
        <v>2264</v>
      </c>
      <c r="B48" s="3">
        <v>44679</v>
      </c>
      <c r="C48" s="6">
        <v>1416</v>
      </c>
      <c r="D48" s="8" t="s">
        <v>2605</v>
      </c>
      <c r="E48" s="9" t="s">
        <v>2604</v>
      </c>
      <c r="F48" s="3">
        <v>44711</v>
      </c>
      <c r="G48" s="8" t="s">
        <v>2452</v>
      </c>
      <c r="H48" s="4" t="s">
        <v>77</v>
      </c>
      <c r="I48" s="4" t="s">
        <v>2121</v>
      </c>
      <c r="J48" s="5">
        <v>20703825</v>
      </c>
      <c r="K48" s="35">
        <f t="shared" si="8"/>
        <v>20703825</v>
      </c>
      <c r="L48" s="35">
        <f>K48</f>
        <v>20703825</v>
      </c>
      <c r="M48" s="4" t="s">
        <v>463</v>
      </c>
      <c r="N48" s="4" t="s">
        <v>2458</v>
      </c>
      <c r="O48" s="4" t="s">
        <v>2459</v>
      </c>
      <c r="P48" s="6">
        <v>0</v>
      </c>
      <c r="Q48" s="6">
        <v>100</v>
      </c>
      <c r="R48" s="6" t="s">
        <v>23</v>
      </c>
      <c r="S48" s="7">
        <v>250</v>
      </c>
      <c r="T48" s="35">
        <f t="shared" si="9"/>
        <v>13.05</v>
      </c>
      <c r="U48" s="5">
        <f t="shared" si="10"/>
        <v>3262.5</v>
      </c>
      <c r="V48" s="5">
        <f t="shared" si="11"/>
        <v>1586500</v>
      </c>
      <c r="W48" s="5">
        <v>1586500</v>
      </c>
      <c r="X48" s="5"/>
      <c r="Y48" s="5"/>
      <c r="Z48" s="5">
        <f t="shared" si="12"/>
        <v>6346</v>
      </c>
      <c r="AA48" s="5">
        <f t="shared" si="13"/>
        <v>6346</v>
      </c>
      <c r="AB48" s="4"/>
      <c r="AC48" s="3">
        <v>44958</v>
      </c>
      <c r="AD48" s="3"/>
      <c r="AE48" s="3"/>
      <c r="AF48" s="4" t="s">
        <v>67</v>
      </c>
    </row>
    <row r="49" spans="1:32" ht="31.5" customHeight="1" x14ac:dyDescent="0.25">
      <c r="A49" s="8" t="s">
        <v>2266</v>
      </c>
      <c r="B49" s="3">
        <v>44679</v>
      </c>
      <c r="C49" s="6">
        <v>1416</v>
      </c>
      <c r="D49" s="8" t="s">
        <v>2607</v>
      </c>
      <c r="E49" s="9" t="s">
        <v>2606</v>
      </c>
      <c r="F49" s="3">
        <v>44711</v>
      </c>
      <c r="G49" s="8" t="s">
        <v>2453</v>
      </c>
      <c r="H49" s="4" t="s">
        <v>74</v>
      </c>
      <c r="I49" s="4" t="s">
        <v>2091</v>
      </c>
      <c r="J49" s="5">
        <v>16510998.42</v>
      </c>
      <c r="K49" s="35">
        <f t="shared" si="8"/>
        <v>16510998.42</v>
      </c>
      <c r="L49" s="35">
        <f>K49</f>
        <v>16510998.42</v>
      </c>
      <c r="M49" s="4" t="s">
        <v>1195</v>
      </c>
      <c r="N49" s="4" t="s">
        <v>2465</v>
      </c>
      <c r="O49" s="4" t="s">
        <v>33</v>
      </c>
      <c r="P49" s="6">
        <v>0</v>
      </c>
      <c r="Q49" s="6">
        <v>100</v>
      </c>
      <c r="R49" s="6" t="s">
        <v>43</v>
      </c>
      <c r="S49" s="18">
        <v>3</v>
      </c>
      <c r="T49" s="35">
        <f t="shared" si="9"/>
        <v>69666.66</v>
      </c>
      <c r="U49" s="5">
        <f t="shared" si="10"/>
        <v>208999.98</v>
      </c>
      <c r="V49" s="5">
        <f t="shared" si="11"/>
        <v>237</v>
      </c>
      <c r="W49" s="5">
        <v>237</v>
      </c>
      <c r="X49" s="5"/>
      <c r="Y49" s="5"/>
      <c r="Z49" s="5">
        <f t="shared" si="12"/>
        <v>79</v>
      </c>
      <c r="AA49" s="5">
        <f t="shared" si="13"/>
        <v>79</v>
      </c>
      <c r="AB49" s="4"/>
      <c r="AC49" s="3">
        <v>44958</v>
      </c>
      <c r="AD49" s="3"/>
      <c r="AE49" s="3"/>
      <c r="AF49" s="4" t="s">
        <v>67</v>
      </c>
    </row>
    <row r="50" spans="1:32" ht="78.75" x14ac:dyDescent="0.25">
      <c r="A50" s="8" t="s">
        <v>2522</v>
      </c>
      <c r="B50" s="3">
        <v>44680</v>
      </c>
      <c r="C50" s="6">
        <v>1416</v>
      </c>
      <c r="D50" s="8" t="s">
        <v>2796</v>
      </c>
      <c r="E50" s="9" t="s">
        <v>2621</v>
      </c>
      <c r="F50" s="3">
        <v>44713</v>
      </c>
      <c r="G50" s="8" t="s">
        <v>2523</v>
      </c>
      <c r="H50" s="4" t="s">
        <v>2524</v>
      </c>
      <c r="I50" s="4" t="s">
        <v>2525</v>
      </c>
      <c r="J50" s="5">
        <v>377028331.68000001</v>
      </c>
      <c r="K50" s="35">
        <f t="shared" si="8"/>
        <v>377028331.68000001</v>
      </c>
      <c r="L50" s="35">
        <v>754056663.36000001</v>
      </c>
      <c r="M50" s="4" t="s">
        <v>2526</v>
      </c>
      <c r="N50" s="4" t="s">
        <v>2527</v>
      </c>
      <c r="O50" s="4" t="s">
        <v>22</v>
      </c>
      <c r="P50" s="6">
        <v>100</v>
      </c>
      <c r="Q50" s="6">
        <v>0</v>
      </c>
      <c r="R50" s="6" t="s">
        <v>43</v>
      </c>
      <c r="S50" s="18">
        <v>21</v>
      </c>
      <c r="T50" s="35">
        <f t="shared" si="9"/>
        <v>4412.32</v>
      </c>
      <c r="U50" s="5">
        <f t="shared" si="10"/>
        <v>92658.72</v>
      </c>
      <c r="V50" s="5">
        <f t="shared" si="11"/>
        <v>170898</v>
      </c>
      <c r="W50" s="5">
        <v>85449</v>
      </c>
      <c r="X50" s="5">
        <v>85449</v>
      </c>
      <c r="Y50" s="5"/>
      <c r="Z50" s="5">
        <f t="shared" si="12"/>
        <v>8138</v>
      </c>
      <c r="AA50" s="5">
        <f t="shared" si="13"/>
        <v>8138</v>
      </c>
      <c r="AB50" s="4"/>
      <c r="AC50" s="3">
        <v>44958</v>
      </c>
      <c r="AD50" s="3">
        <v>45352</v>
      </c>
      <c r="AE50" s="3"/>
      <c r="AF50" s="4" t="s">
        <v>67</v>
      </c>
    </row>
    <row r="51" spans="1:32" ht="31.5" customHeight="1" x14ac:dyDescent="0.25">
      <c r="A51" s="8" t="s">
        <v>2516</v>
      </c>
      <c r="B51" s="3">
        <v>44680</v>
      </c>
      <c r="C51" s="6">
        <v>1416</v>
      </c>
      <c r="D51" s="8" t="s">
        <v>2623</v>
      </c>
      <c r="E51" s="9" t="s">
        <v>2622</v>
      </c>
      <c r="F51" s="3">
        <v>44712</v>
      </c>
      <c r="G51" s="8" t="s">
        <v>2517</v>
      </c>
      <c r="H51" s="4" t="s">
        <v>2507</v>
      </c>
      <c r="I51" s="4" t="s">
        <v>2519</v>
      </c>
      <c r="J51" s="5">
        <v>29974785.120000001</v>
      </c>
      <c r="K51" s="35">
        <f t="shared" si="8"/>
        <v>29974785.120000001</v>
      </c>
      <c r="L51" s="35">
        <v>59949570.240000002</v>
      </c>
      <c r="M51" s="4" t="s">
        <v>2509</v>
      </c>
      <c r="N51" s="4" t="s">
        <v>2520</v>
      </c>
      <c r="O51" s="4" t="s">
        <v>22</v>
      </c>
      <c r="P51" s="6">
        <v>100</v>
      </c>
      <c r="Q51" s="6">
        <v>0</v>
      </c>
      <c r="R51" s="6" t="s">
        <v>43</v>
      </c>
      <c r="S51" s="18">
        <v>21</v>
      </c>
      <c r="T51" s="35">
        <f t="shared" si="9"/>
        <v>3076.23</v>
      </c>
      <c r="U51" s="5">
        <f t="shared" si="10"/>
        <v>64600.83</v>
      </c>
      <c r="V51" s="5">
        <f t="shared" si="11"/>
        <v>19488</v>
      </c>
      <c r="W51" s="5">
        <v>9744</v>
      </c>
      <c r="X51" s="5">
        <v>9744</v>
      </c>
      <c r="Y51" s="5"/>
      <c r="Z51" s="5">
        <f t="shared" si="12"/>
        <v>928</v>
      </c>
      <c r="AA51" s="5">
        <f t="shared" si="13"/>
        <v>928</v>
      </c>
      <c r="AB51" s="4"/>
      <c r="AC51" s="3">
        <v>44958</v>
      </c>
      <c r="AD51" s="3">
        <v>45292</v>
      </c>
      <c r="AE51" s="3"/>
      <c r="AF51" s="4" t="s">
        <v>67</v>
      </c>
    </row>
    <row r="52" spans="1:32" ht="51.75" customHeight="1" x14ac:dyDescent="0.25">
      <c r="A52" s="8" t="s">
        <v>2655</v>
      </c>
      <c r="B52" s="3">
        <v>44680</v>
      </c>
      <c r="C52" s="6">
        <v>1416</v>
      </c>
      <c r="D52" s="8" t="s">
        <v>2658</v>
      </c>
      <c r="E52" s="9" t="s">
        <v>2656</v>
      </c>
      <c r="F52" s="3">
        <v>44714</v>
      </c>
      <c r="G52" s="8" t="s">
        <v>2657</v>
      </c>
      <c r="H52" s="4" t="s">
        <v>443</v>
      </c>
      <c r="I52" s="4" t="s">
        <v>2659</v>
      </c>
      <c r="J52" s="5">
        <v>1637382418.5599999</v>
      </c>
      <c r="K52" s="35">
        <f t="shared" si="8"/>
        <v>1637382418.5599999</v>
      </c>
      <c r="L52" s="5">
        <v>3274764837.1199999</v>
      </c>
      <c r="M52" s="4" t="s">
        <v>2660</v>
      </c>
      <c r="N52" s="4" t="s">
        <v>2661</v>
      </c>
      <c r="O52" s="4" t="s">
        <v>22</v>
      </c>
      <c r="P52" s="6">
        <v>100</v>
      </c>
      <c r="Q52" s="6">
        <v>0</v>
      </c>
      <c r="R52" s="6" t="s">
        <v>43</v>
      </c>
      <c r="S52" s="18">
        <v>21</v>
      </c>
      <c r="T52" s="35">
        <f t="shared" si="9"/>
        <v>4878.04</v>
      </c>
      <c r="U52" s="5">
        <f t="shared" si="10"/>
        <v>102438.84</v>
      </c>
      <c r="V52" s="5">
        <f t="shared" si="11"/>
        <v>671328</v>
      </c>
      <c r="W52" s="5">
        <v>335664</v>
      </c>
      <c r="X52" s="5">
        <v>335664</v>
      </c>
      <c r="Y52" s="5"/>
      <c r="Z52" s="5">
        <f t="shared" si="12"/>
        <v>31968</v>
      </c>
      <c r="AA52" s="5">
        <f t="shared" si="13"/>
        <v>31968</v>
      </c>
      <c r="AB52" s="4"/>
      <c r="AC52" s="3">
        <v>44958</v>
      </c>
      <c r="AD52" s="3">
        <v>45352</v>
      </c>
      <c r="AE52" s="3"/>
      <c r="AF52" s="4" t="s">
        <v>67</v>
      </c>
    </row>
    <row r="53" spans="1:32" ht="110.25" x14ac:dyDescent="0.25">
      <c r="A53" s="8" t="s">
        <v>2494</v>
      </c>
      <c r="B53" s="3">
        <v>44680</v>
      </c>
      <c r="C53" s="6">
        <v>1416</v>
      </c>
      <c r="D53" s="8" t="s">
        <v>2625</v>
      </c>
      <c r="E53" s="9" t="s">
        <v>2624</v>
      </c>
      <c r="F53" s="3">
        <v>44712</v>
      </c>
      <c r="G53" s="8" t="s">
        <v>2495</v>
      </c>
      <c r="H53" s="4" t="s">
        <v>2496</v>
      </c>
      <c r="I53" s="4" t="s">
        <v>740</v>
      </c>
      <c r="J53" s="5">
        <v>26326573.98</v>
      </c>
      <c r="K53" s="35">
        <f t="shared" si="8"/>
        <v>26326573.98</v>
      </c>
      <c r="L53" s="35">
        <f>K53</f>
        <v>26326573.98</v>
      </c>
      <c r="M53" s="4" t="s">
        <v>2497</v>
      </c>
      <c r="N53" s="4" t="s">
        <v>2498</v>
      </c>
      <c r="O53" s="4" t="s">
        <v>365</v>
      </c>
      <c r="P53" s="12">
        <v>0</v>
      </c>
      <c r="Q53" s="6">
        <v>100</v>
      </c>
      <c r="R53" s="6" t="s">
        <v>51</v>
      </c>
      <c r="S53" s="7">
        <v>1.2</v>
      </c>
      <c r="T53" s="35">
        <f t="shared" si="9"/>
        <v>12792.31</v>
      </c>
      <c r="U53" s="5">
        <f t="shared" si="10"/>
        <v>15350.771999999999</v>
      </c>
      <c r="V53" s="5">
        <f t="shared" si="11"/>
        <v>2058</v>
      </c>
      <c r="W53" s="5">
        <v>2058</v>
      </c>
      <c r="X53" s="5"/>
      <c r="Y53" s="5"/>
      <c r="Z53" s="5">
        <f t="shared" si="12"/>
        <v>1715</v>
      </c>
      <c r="AA53" s="5">
        <f t="shared" si="13"/>
        <v>1715</v>
      </c>
      <c r="AB53" s="4"/>
      <c r="AC53" s="3">
        <v>44986</v>
      </c>
      <c r="AD53" s="3"/>
      <c r="AE53" s="3"/>
      <c r="AF53" s="4" t="s">
        <v>67</v>
      </c>
    </row>
    <row r="54" spans="1:32" ht="66" customHeight="1" x14ac:dyDescent="0.25">
      <c r="A54" s="8" t="s">
        <v>2528</v>
      </c>
      <c r="B54" s="3">
        <v>44680</v>
      </c>
      <c r="C54" s="6">
        <v>1416</v>
      </c>
      <c r="D54" s="8" t="s">
        <v>2574</v>
      </c>
      <c r="E54" s="9" t="s">
        <v>2573</v>
      </c>
      <c r="F54" s="3">
        <v>44713</v>
      </c>
      <c r="G54" s="8" t="s">
        <v>2575</v>
      </c>
      <c r="H54" s="4" t="s">
        <v>77</v>
      </c>
      <c r="I54" s="4" t="s">
        <v>2576</v>
      </c>
      <c r="J54" s="5">
        <v>462652033.68000001</v>
      </c>
      <c r="K54" s="35">
        <f t="shared" si="8"/>
        <v>462652033.68000001</v>
      </c>
      <c r="L54" s="35">
        <f>K54</f>
        <v>462652033.68000001</v>
      </c>
      <c r="M54" s="4" t="s">
        <v>885</v>
      </c>
      <c r="N54" s="4" t="s">
        <v>2206</v>
      </c>
      <c r="O54" s="4" t="s">
        <v>22</v>
      </c>
      <c r="P54" s="12">
        <v>100</v>
      </c>
      <c r="Q54" s="6">
        <v>0</v>
      </c>
      <c r="R54" s="6" t="s">
        <v>51</v>
      </c>
      <c r="S54" s="54">
        <v>4.8</v>
      </c>
      <c r="T54" s="35">
        <f t="shared" si="9"/>
        <v>13399.949999999999</v>
      </c>
      <c r="U54" s="5">
        <f t="shared" si="10"/>
        <v>64319.759999999995</v>
      </c>
      <c r="V54" s="5">
        <f t="shared" si="11"/>
        <v>34526.400000000001</v>
      </c>
      <c r="W54" s="5">
        <v>34526.400000000001</v>
      </c>
      <c r="X54" s="5"/>
      <c r="Y54" s="5"/>
      <c r="Z54" s="5">
        <f t="shared" si="12"/>
        <v>7193.0000000000009</v>
      </c>
      <c r="AA54" s="5">
        <f t="shared" si="13"/>
        <v>7193</v>
      </c>
      <c r="AB54" s="4"/>
      <c r="AC54" s="3">
        <v>44986</v>
      </c>
      <c r="AD54" s="3"/>
      <c r="AE54" s="3"/>
      <c r="AF54" s="4" t="s">
        <v>67</v>
      </c>
    </row>
    <row r="55" spans="1:32" ht="31.5" customHeight="1" x14ac:dyDescent="0.25">
      <c r="A55" s="8" t="s">
        <v>2505</v>
      </c>
      <c r="B55" s="3">
        <v>44680</v>
      </c>
      <c r="C55" s="6">
        <v>1416</v>
      </c>
      <c r="D55" s="8" t="s">
        <v>2627</v>
      </c>
      <c r="E55" s="9" t="s">
        <v>2626</v>
      </c>
      <c r="F55" s="3">
        <v>44712</v>
      </c>
      <c r="G55" s="8" t="s">
        <v>2506</v>
      </c>
      <c r="H55" s="4" t="s">
        <v>2507</v>
      </c>
      <c r="I55" s="4" t="s">
        <v>2508</v>
      </c>
      <c r="J55" s="5">
        <v>132078112.61</v>
      </c>
      <c r="K55" s="35">
        <f t="shared" si="8"/>
        <v>132078112.61</v>
      </c>
      <c r="L55" s="35">
        <v>264859238.69999999</v>
      </c>
      <c r="M55" s="4" t="s">
        <v>2509</v>
      </c>
      <c r="N55" s="4" t="s">
        <v>2510</v>
      </c>
      <c r="O55" s="4" t="s">
        <v>22</v>
      </c>
      <c r="P55" s="12">
        <v>0</v>
      </c>
      <c r="Q55" s="6">
        <v>100</v>
      </c>
      <c r="R55" s="6" t="s">
        <v>43</v>
      </c>
      <c r="S55" s="7">
        <v>21</v>
      </c>
      <c r="T55" s="35">
        <f t="shared" si="9"/>
        <v>4162.49</v>
      </c>
      <c r="U55" s="5">
        <f t="shared" si="10"/>
        <v>87412.29</v>
      </c>
      <c r="V55" s="5">
        <f t="shared" si="11"/>
        <v>63630</v>
      </c>
      <c r="W55" s="5">
        <v>31815</v>
      </c>
      <c r="X55" s="5">
        <v>31815</v>
      </c>
      <c r="Y55" s="5"/>
      <c r="Z55" s="5">
        <f t="shared" si="12"/>
        <v>3030</v>
      </c>
      <c r="AA55" s="5">
        <f t="shared" si="13"/>
        <v>3030</v>
      </c>
      <c r="AB55" s="4"/>
      <c r="AC55" s="3">
        <v>44958</v>
      </c>
      <c r="AD55" s="3">
        <v>45352</v>
      </c>
      <c r="AE55" s="3"/>
      <c r="AF55" s="4" t="s">
        <v>67</v>
      </c>
    </row>
    <row r="56" spans="1:32" ht="31.5" customHeight="1" x14ac:dyDescent="0.25">
      <c r="A56" s="8" t="s">
        <v>2529</v>
      </c>
      <c r="B56" s="3">
        <v>44680</v>
      </c>
      <c r="C56" s="6">
        <v>1416</v>
      </c>
      <c r="D56" s="8" t="s">
        <v>2629</v>
      </c>
      <c r="E56" s="9" t="s">
        <v>2628</v>
      </c>
      <c r="F56" s="3">
        <v>44713</v>
      </c>
      <c r="G56" s="8" t="s">
        <v>2620</v>
      </c>
      <c r="H56" s="4" t="s">
        <v>2648</v>
      </c>
      <c r="I56" s="4" t="s">
        <v>2649</v>
      </c>
      <c r="J56" s="5">
        <v>299521199.04000002</v>
      </c>
      <c r="K56" s="35">
        <f t="shared" si="8"/>
        <v>299521199.04000002</v>
      </c>
      <c r="L56" s="35">
        <f t="shared" ref="L56:L62" si="14">K56</f>
        <v>299521199.04000002</v>
      </c>
      <c r="M56" s="4" t="s">
        <v>2650</v>
      </c>
      <c r="N56" s="4" t="s">
        <v>2651</v>
      </c>
      <c r="O56" s="4" t="s">
        <v>365</v>
      </c>
      <c r="P56" s="12">
        <v>0</v>
      </c>
      <c r="Q56" s="6">
        <v>100</v>
      </c>
      <c r="R56" s="6" t="s">
        <v>51</v>
      </c>
      <c r="S56" s="54">
        <v>2.4</v>
      </c>
      <c r="T56" s="35">
        <f t="shared" si="9"/>
        <v>13605.2</v>
      </c>
      <c r="U56" s="5">
        <f t="shared" si="10"/>
        <v>32652.48</v>
      </c>
      <c r="V56" s="5">
        <f t="shared" si="11"/>
        <v>22015.200000000001</v>
      </c>
      <c r="W56" s="5">
        <v>22015.200000000001</v>
      </c>
      <c r="X56" s="5"/>
      <c r="Y56" s="5"/>
      <c r="Z56" s="5">
        <f t="shared" si="12"/>
        <v>9173</v>
      </c>
      <c r="AA56" s="5">
        <f t="shared" si="13"/>
        <v>9173</v>
      </c>
      <c r="AB56" s="4"/>
      <c r="AC56" s="3">
        <v>44986</v>
      </c>
      <c r="AD56" s="3"/>
      <c r="AE56" s="3"/>
      <c r="AF56" s="4" t="s">
        <v>67</v>
      </c>
    </row>
    <row r="57" spans="1:32" ht="63" customHeight="1" x14ac:dyDescent="0.25">
      <c r="A57" s="8" t="s">
        <v>2322</v>
      </c>
      <c r="B57" s="3">
        <v>44685</v>
      </c>
      <c r="C57" s="6">
        <v>1416</v>
      </c>
      <c r="D57" s="8" t="s">
        <v>2631</v>
      </c>
      <c r="E57" s="9" t="s">
        <v>2630</v>
      </c>
      <c r="F57" s="3">
        <v>44712</v>
      </c>
      <c r="G57" s="6" t="s">
        <v>2499</v>
      </c>
      <c r="H57" s="4" t="s">
        <v>131</v>
      </c>
      <c r="I57" s="4" t="s">
        <v>2181</v>
      </c>
      <c r="J57" s="5">
        <v>277350527.51999998</v>
      </c>
      <c r="K57" s="35">
        <f t="shared" si="8"/>
        <v>277350527.51999998</v>
      </c>
      <c r="L57" s="35">
        <f t="shared" si="14"/>
        <v>277350527.51999998</v>
      </c>
      <c r="M57" s="4" t="s">
        <v>508</v>
      </c>
      <c r="N57" s="4" t="s">
        <v>2482</v>
      </c>
      <c r="O57" s="4" t="s">
        <v>33</v>
      </c>
      <c r="P57" s="6">
        <v>0</v>
      </c>
      <c r="Q57" s="6">
        <v>100</v>
      </c>
      <c r="R57" s="6" t="s">
        <v>26</v>
      </c>
      <c r="S57" s="7">
        <v>1.2</v>
      </c>
      <c r="T57" s="35">
        <f t="shared" si="9"/>
        <v>222664.2</v>
      </c>
      <c r="U57" s="5">
        <f t="shared" si="10"/>
        <v>267197.03999999998</v>
      </c>
      <c r="V57" s="5">
        <f t="shared" si="11"/>
        <v>1245.5999999999999</v>
      </c>
      <c r="W57" s="5">
        <v>872.4</v>
      </c>
      <c r="X57" s="5">
        <v>373.2</v>
      </c>
      <c r="Y57" s="5"/>
      <c r="Z57" s="5">
        <f t="shared" si="12"/>
        <v>1038</v>
      </c>
      <c r="AA57" s="5">
        <f t="shared" si="13"/>
        <v>1038</v>
      </c>
      <c r="AB57" s="4"/>
      <c r="AC57" s="3">
        <v>44958</v>
      </c>
      <c r="AD57" s="3">
        <v>45139</v>
      </c>
      <c r="AE57" s="3"/>
      <c r="AF57" s="4" t="s">
        <v>67</v>
      </c>
    </row>
    <row r="58" spans="1:32" ht="39.75" customHeight="1" x14ac:dyDescent="0.25">
      <c r="A58" s="8" t="s">
        <v>2335</v>
      </c>
      <c r="B58" s="3">
        <v>44685</v>
      </c>
      <c r="C58" s="6">
        <v>1416</v>
      </c>
      <c r="D58" s="8" t="s">
        <v>2633</v>
      </c>
      <c r="E58" s="9" t="s">
        <v>2632</v>
      </c>
      <c r="F58" s="3">
        <v>44708</v>
      </c>
      <c r="G58" s="6" t="s">
        <v>2483</v>
      </c>
      <c r="H58" s="4" t="s">
        <v>73</v>
      </c>
      <c r="I58" s="4" t="s">
        <v>2334</v>
      </c>
      <c r="J58" s="5">
        <v>2049334.1</v>
      </c>
      <c r="K58" s="35">
        <f t="shared" si="8"/>
        <v>2049334.1</v>
      </c>
      <c r="L58" s="35">
        <f t="shared" si="14"/>
        <v>2049334.1</v>
      </c>
      <c r="M58" s="4" t="s">
        <v>807</v>
      </c>
      <c r="N58" s="4" t="s">
        <v>2197</v>
      </c>
      <c r="O58" s="4" t="s">
        <v>22</v>
      </c>
      <c r="P58" s="12">
        <v>100</v>
      </c>
      <c r="Q58" s="6">
        <v>0</v>
      </c>
      <c r="R58" s="6" t="s">
        <v>34</v>
      </c>
      <c r="S58" s="7">
        <v>2</v>
      </c>
      <c r="T58" s="35">
        <f t="shared" si="9"/>
        <v>18630.310000000001</v>
      </c>
      <c r="U58" s="5">
        <f t="shared" si="10"/>
        <v>37260.620000000003</v>
      </c>
      <c r="V58" s="5">
        <f t="shared" si="11"/>
        <v>110</v>
      </c>
      <c r="W58" s="5">
        <v>110</v>
      </c>
      <c r="X58" s="5"/>
      <c r="Y58" s="5"/>
      <c r="Z58" s="5">
        <f t="shared" si="12"/>
        <v>55</v>
      </c>
      <c r="AA58" s="5">
        <f t="shared" si="13"/>
        <v>55</v>
      </c>
      <c r="AB58" s="4"/>
      <c r="AC58" s="3">
        <v>44958</v>
      </c>
      <c r="AD58" s="3"/>
      <c r="AE58" s="3"/>
      <c r="AF58" s="4" t="s">
        <v>67</v>
      </c>
    </row>
    <row r="59" spans="1:32" ht="94.5" x14ac:dyDescent="0.25">
      <c r="A59" s="8" t="s">
        <v>2333</v>
      </c>
      <c r="B59" s="3">
        <v>44685</v>
      </c>
      <c r="C59" s="6">
        <v>1416</v>
      </c>
      <c r="D59" s="8" t="s">
        <v>2420</v>
      </c>
      <c r="E59" s="9" t="s">
        <v>2419</v>
      </c>
      <c r="F59" s="3">
        <v>44705</v>
      </c>
      <c r="G59" s="8" t="s">
        <v>2392</v>
      </c>
      <c r="H59" s="4" t="s">
        <v>73</v>
      </c>
      <c r="I59" s="4" t="s">
        <v>687</v>
      </c>
      <c r="J59" s="5">
        <v>6682491.9000000004</v>
      </c>
      <c r="K59" s="35">
        <f t="shared" si="8"/>
        <v>6682491.9000000004</v>
      </c>
      <c r="L59" s="35">
        <f t="shared" si="14"/>
        <v>6682491.9000000004</v>
      </c>
      <c r="M59" s="4" t="s">
        <v>2421</v>
      </c>
      <c r="N59" s="4" t="s">
        <v>2422</v>
      </c>
      <c r="O59" s="4" t="s">
        <v>22</v>
      </c>
      <c r="P59" s="6">
        <v>100</v>
      </c>
      <c r="Q59" s="6">
        <v>0</v>
      </c>
      <c r="R59" s="6" t="s">
        <v>2023</v>
      </c>
      <c r="S59" s="7">
        <v>21</v>
      </c>
      <c r="T59" s="35" t="s">
        <v>2423</v>
      </c>
      <c r="U59" s="21" t="s">
        <v>3258</v>
      </c>
      <c r="V59" s="5">
        <f t="shared" si="11"/>
        <v>630</v>
      </c>
      <c r="W59" s="5">
        <v>630</v>
      </c>
      <c r="X59" s="5"/>
      <c r="Y59" s="5"/>
      <c r="Z59" s="5">
        <f t="shared" si="12"/>
        <v>30</v>
      </c>
      <c r="AA59" s="5">
        <f t="shared" si="13"/>
        <v>30</v>
      </c>
      <c r="AB59" s="4"/>
      <c r="AC59" s="3">
        <v>44986</v>
      </c>
      <c r="AD59" s="3"/>
      <c r="AE59" s="3"/>
      <c r="AF59" s="4" t="s">
        <v>67</v>
      </c>
    </row>
    <row r="60" spans="1:32" ht="141.75" x14ac:dyDescent="0.25">
      <c r="A60" s="8" t="s">
        <v>2332</v>
      </c>
      <c r="B60" s="3">
        <v>44685</v>
      </c>
      <c r="C60" s="6">
        <v>1416</v>
      </c>
      <c r="D60" s="8" t="s">
        <v>2635</v>
      </c>
      <c r="E60" s="9" t="s">
        <v>2634</v>
      </c>
      <c r="F60" s="3">
        <v>44708</v>
      </c>
      <c r="G60" s="8" t="s">
        <v>2484</v>
      </c>
      <c r="H60" s="4" t="s">
        <v>73</v>
      </c>
      <c r="I60" s="4" t="s">
        <v>2180</v>
      </c>
      <c r="J60" s="5">
        <v>3830058</v>
      </c>
      <c r="K60" s="35">
        <f t="shared" si="8"/>
        <v>3830058</v>
      </c>
      <c r="L60" s="35">
        <f t="shared" si="14"/>
        <v>3830058</v>
      </c>
      <c r="M60" s="4" t="s">
        <v>524</v>
      </c>
      <c r="N60" s="4" t="s">
        <v>2178</v>
      </c>
      <c r="O60" s="4" t="s">
        <v>523</v>
      </c>
      <c r="P60" s="6">
        <v>0</v>
      </c>
      <c r="Q60" s="6">
        <v>100</v>
      </c>
      <c r="R60" s="6" t="s">
        <v>51</v>
      </c>
      <c r="S60" s="7">
        <v>100</v>
      </c>
      <c r="T60" s="35">
        <f t="shared" ref="T60:T70" si="15">L60/V60</f>
        <v>223.98</v>
      </c>
      <c r="U60" s="5">
        <f t="shared" si="10"/>
        <v>22398</v>
      </c>
      <c r="V60" s="5">
        <f t="shared" si="11"/>
        <v>17100</v>
      </c>
      <c r="W60" s="5">
        <v>17100</v>
      </c>
      <c r="X60" s="5"/>
      <c r="Y60" s="5"/>
      <c r="Z60" s="5">
        <f t="shared" si="12"/>
        <v>171</v>
      </c>
      <c r="AA60" s="5">
        <f t="shared" si="13"/>
        <v>171</v>
      </c>
      <c r="AB60" s="4"/>
      <c r="AC60" s="3">
        <v>44958</v>
      </c>
      <c r="AD60" s="3"/>
      <c r="AE60" s="3"/>
      <c r="AF60" s="4" t="s">
        <v>67</v>
      </c>
    </row>
    <row r="61" spans="1:32" ht="63" customHeight="1" x14ac:dyDescent="0.25">
      <c r="A61" s="8" t="s">
        <v>2331</v>
      </c>
      <c r="B61" s="3">
        <v>44685</v>
      </c>
      <c r="C61" s="6">
        <v>1416</v>
      </c>
      <c r="D61" s="8" t="s">
        <v>2637</v>
      </c>
      <c r="E61" s="9" t="s">
        <v>2636</v>
      </c>
      <c r="F61" s="3">
        <v>44708</v>
      </c>
      <c r="G61" s="8" t="s">
        <v>2485</v>
      </c>
      <c r="H61" s="4" t="s">
        <v>74</v>
      </c>
      <c r="I61" s="4" t="s">
        <v>2330</v>
      </c>
      <c r="J61" s="5">
        <v>290508444</v>
      </c>
      <c r="K61" s="35">
        <f t="shared" si="8"/>
        <v>290508444</v>
      </c>
      <c r="L61" s="35">
        <f t="shared" si="14"/>
        <v>290508444</v>
      </c>
      <c r="M61" s="4" t="s">
        <v>458</v>
      </c>
      <c r="N61" s="4" t="s">
        <v>449</v>
      </c>
      <c r="O61" s="4" t="s">
        <v>2486</v>
      </c>
      <c r="P61" s="12">
        <v>0</v>
      </c>
      <c r="Q61" s="6">
        <v>100</v>
      </c>
      <c r="R61" s="6" t="s">
        <v>28</v>
      </c>
      <c r="S61" s="7">
        <v>400</v>
      </c>
      <c r="T61" s="35">
        <f t="shared" si="15"/>
        <v>175.81</v>
      </c>
      <c r="U61" s="5">
        <f t="shared" si="10"/>
        <v>70324</v>
      </c>
      <c r="V61" s="5">
        <f t="shared" si="11"/>
        <v>1652400</v>
      </c>
      <c r="W61" s="5">
        <v>1652400</v>
      </c>
      <c r="X61" s="5"/>
      <c r="Y61" s="5"/>
      <c r="Z61" s="5">
        <f t="shared" si="12"/>
        <v>4131</v>
      </c>
      <c r="AA61" s="5">
        <f t="shared" si="13"/>
        <v>4131</v>
      </c>
      <c r="AB61" s="4"/>
      <c r="AC61" s="3">
        <v>44986</v>
      </c>
      <c r="AD61" s="3"/>
      <c r="AE61" s="3"/>
      <c r="AF61" s="4" t="s">
        <v>67</v>
      </c>
    </row>
    <row r="62" spans="1:32" ht="63" customHeight="1" x14ac:dyDescent="0.25">
      <c r="A62" s="8" t="s">
        <v>2329</v>
      </c>
      <c r="B62" s="3">
        <v>44685</v>
      </c>
      <c r="C62" s="6">
        <v>1416</v>
      </c>
      <c r="D62" s="8" t="s">
        <v>2639</v>
      </c>
      <c r="E62" s="9" t="s">
        <v>2638</v>
      </c>
      <c r="F62" s="3">
        <v>44713</v>
      </c>
      <c r="G62" s="8" t="s">
        <v>2518</v>
      </c>
      <c r="H62" s="4" t="s">
        <v>74</v>
      </c>
      <c r="I62" s="4" t="s">
        <v>2160</v>
      </c>
      <c r="J62" s="5">
        <v>759168864</v>
      </c>
      <c r="K62" s="35">
        <f t="shared" si="8"/>
        <v>759168864</v>
      </c>
      <c r="L62" s="35">
        <f t="shared" si="14"/>
        <v>759168864</v>
      </c>
      <c r="M62" s="4" t="s">
        <v>519</v>
      </c>
      <c r="N62" s="4" t="s">
        <v>2521</v>
      </c>
      <c r="O62" s="4" t="s">
        <v>33</v>
      </c>
      <c r="P62" s="12">
        <v>0</v>
      </c>
      <c r="Q62" s="6">
        <v>100</v>
      </c>
      <c r="R62" s="6" t="s">
        <v>26</v>
      </c>
      <c r="S62" s="7">
        <v>5</v>
      </c>
      <c r="T62" s="35">
        <f t="shared" si="15"/>
        <v>18607.080000000002</v>
      </c>
      <c r="U62" s="5">
        <f t="shared" si="10"/>
        <v>93035.400000000009</v>
      </c>
      <c r="V62" s="5">
        <f t="shared" si="11"/>
        <v>40800</v>
      </c>
      <c r="W62" s="5">
        <v>40800</v>
      </c>
      <c r="X62" s="5"/>
      <c r="Y62" s="5"/>
      <c r="Z62" s="5">
        <f t="shared" si="12"/>
        <v>8160</v>
      </c>
      <c r="AA62" s="5">
        <f t="shared" si="13"/>
        <v>8160</v>
      </c>
      <c r="AB62" s="4"/>
      <c r="AC62" s="3">
        <v>44986</v>
      </c>
      <c r="AD62" s="3"/>
      <c r="AE62" s="3"/>
      <c r="AF62" s="4" t="s">
        <v>67</v>
      </c>
    </row>
    <row r="63" spans="1:32" ht="47.25" customHeight="1" x14ac:dyDescent="0.25">
      <c r="A63" s="8" t="s">
        <v>2328</v>
      </c>
      <c r="B63" s="3">
        <v>44685</v>
      </c>
      <c r="C63" s="6">
        <v>1416</v>
      </c>
      <c r="D63" s="8" t="s">
        <v>2673</v>
      </c>
      <c r="E63" s="9" t="s">
        <v>2672</v>
      </c>
      <c r="F63" s="3">
        <v>44626</v>
      </c>
      <c r="G63" s="8" t="s">
        <v>2671</v>
      </c>
      <c r="H63" s="4" t="s">
        <v>2377</v>
      </c>
      <c r="I63" s="4" t="s">
        <v>2215</v>
      </c>
      <c r="J63" s="5">
        <v>5880660.75</v>
      </c>
      <c r="K63" s="35">
        <f t="shared" si="8"/>
        <v>5880660.75</v>
      </c>
      <c r="L63" s="5">
        <v>11761321.5</v>
      </c>
      <c r="M63" s="4" t="s">
        <v>2674</v>
      </c>
      <c r="N63" s="4" t="s">
        <v>2675</v>
      </c>
      <c r="O63" s="4" t="s">
        <v>22</v>
      </c>
      <c r="P63" s="12">
        <v>100</v>
      </c>
      <c r="Q63" s="6">
        <v>0</v>
      </c>
      <c r="R63" s="6" t="s">
        <v>43</v>
      </c>
      <c r="S63" s="7">
        <v>28</v>
      </c>
      <c r="T63" s="35">
        <f t="shared" si="15"/>
        <v>7.87</v>
      </c>
      <c r="U63" s="5">
        <f t="shared" si="10"/>
        <v>220.36</v>
      </c>
      <c r="V63" s="5">
        <f t="shared" si="11"/>
        <v>1494450</v>
      </c>
      <c r="W63" s="5">
        <v>747225</v>
      </c>
      <c r="X63" s="5">
        <v>747225</v>
      </c>
      <c r="Y63" s="5"/>
      <c r="Z63" s="5">
        <f t="shared" si="12"/>
        <v>53373.214285714283</v>
      </c>
      <c r="AA63" s="5">
        <f t="shared" si="13"/>
        <v>53374</v>
      </c>
      <c r="AB63" s="4"/>
      <c r="AC63" s="3">
        <v>44986</v>
      </c>
      <c r="AD63" s="3">
        <v>45352</v>
      </c>
      <c r="AE63" s="3"/>
      <c r="AF63" s="4" t="s">
        <v>67</v>
      </c>
    </row>
    <row r="64" spans="1:32" ht="126" x14ac:dyDescent="0.25">
      <c r="A64" s="8" t="s">
        <v>2326</v>
      </c>
      <c r="B64" s="3">
        <v>44687</v>
      </c>
      <c r="C64" s="6">
        <v>1416</v>
      </c>
      <c r="D64" s="8" t="s">
        <v>2641</v>
      </c>
      <c r="E64" s="9" t="s">
        <v>2640</v>
      </c>
      <c r="F64" s="3">
        <v>44711</v>
      </c>
      <c r="G64" s="8" t="s">
        <v>2454</v>
      </c>
      <c r="H64" s="4" t="s">
        <v>443</v>
      </c>
      <c r="I64" s="4" t="s">
        <v>2255</v>
      </c>
      <c r="J64" s="5">
        <v>86973354.299999997</v>
      </c>
      <c r="K64" s="35">
        <f t="shared" si="8"/>
        <v>86973354.299999997</v>
      </c>
      <c r="L64" s="35">
        <f t="shared" ref="L64:L70" si="16">K64</f>
        <v>86973354.299999997</v>
      </c>
      <c r="M64" s="4" t="s">
        <v>2469</v>
      </c>
      <c r="N64" s="4" t="s">
        <v>2470</v>
      </c>
      <c r="O64" s="4" t="s">
        <v>22</v>
      </c>
      <c r="P64" s="12">
        <v>100</v>
      </c>
      <c r="Q64" s="6">
        <v>0</v>
      </c>
      <c r="R64" s="6" t="s">
        <v>43</v>
      </c>
      <c r="S64" s="7">
        <v>30</v>
      </c>
      <c r="T64" s="35">
        <f t="shared" si="15"/>
        <v>125.49</v>
      </c>
      <c r="U64" s="5">
        <f t="shared" si="10"/>
        <v>3764.7</v>
      </c>
      <c r="V64" s="5">
        <f t="shared" si="11"/>
        <v>693070</v>
      </c>
      <c r="W64" s="5">
        <v>693070</v>
      </c>
      <c r="X64" s="5"/>
      <c r="Y64" s="5"/>
      <c r="Z64" s="5">
        <f t="shared" si="12"/>
        <v>23102.333333333332</v>
      </c>
      <c r="AA64" s="5">
        <f t="shared" si="13"/>
        <v>23103</v>
      </c>
      <c r="AB64" s="4"/>
      <c r="AC64" s="3">
        <v>44958</v>
      </c>
      <c r="AD64" s="3"/>
      <c r="AE64" s="3"/>
      <c r="AF64" s="13" t="s">
        <v>67</v>
      </c>
    </row>
    <row r="65" spans="1:32" ht="189" x14ac:dyDescent="0.25">
      <c r="A65" s="8" t="s">
        <v>2325</v>
      </c>
      <c r="B65" s="3">
        <v>44687</v>
      </c>
      <c r="C65" s="6">
        <v>1416</v>
      </c>
      <c r="D65" s="8" t="s">
        <v>2643</v>
      </c>
      <c r="E65" s="9" t="s">
        <v>2642</v>
      </c>
      <c r="F65" s="3">
        <v>44711</v>
      </c>
      <c r="G65" s="8" t="s">
        <v>2455</v>
      </c>
      <c r="H65" s="4" t="s">
        <v>77</v>
      </c>
      <c r="I65" s="4" t="s">
        <v>2260</v>
      </c>
      <c r="J65" s="5">
        <v>184820400</v>
      </c>
      <c r="K65" s="35">
        <f t="shared" si="8"/>
        <v>184820400</v>
      </c>
      <c r="L65" s="35">
        <f t="shared" si="16"/>
        <v>184820400</v>
      </c>
      <c r="M65" s="4" t="s">
        <v>505</v>
      </c>
      <c r="N65" s="4" t="s">
        <v>2471</v>
      </c>
      <c r="O65" s="4" t="s">
        <v>22</v>
      </c>
      <c r="P65" s="12">
        <v>100</v>
      </c>
      <c r="Q65" s="6">
        <v>0</v>
      </c>
      <c r="R65" s="6" t="s">
        <v>23</v>
      </c>
      <c r="S65" s="7">
        <v>1000</v>
      </c>
      <c r="T65" s="35">
        <f t="shared" si="15"/>
        <v>7.85</v>
      </c>
      <c r="U65" s="5">
        <f t="shared" si="10"/>
        <v>7850</v>
      </c>
      <c r="V65" s="5">
        <f t="shared" si="11"/>
        <v>23544000</v>
      </c>
      <c r="W65" s="5">
        <v>23544000</v>
      </c>
      <c r="X65" s="5"/>
      <c r="Y65" s="5"/>
      <c r="Z65" s="5">
        <f t="shared" si="12"/>
        <v>23544</v>
      </c>
      <c r="AA65" s="5">
        <f t="shared" si="13"/>
        <v>23544</v>
      </c>
      <c r="AB65" s="4"/>
      <c r="AC65" s="3">
        <v>44958</v>
      </c>
      <c r="AD65" s="3"/>
      <c r="AE65" s="3"/>
      <c r="AF65" s="4" t="s">
        <v>67</v>
      </c>
    </row>
    <row r="66" spans="1:32" ht="63" customHeight="1" x14ac:dyDescent="0.25">
      <c r="A66" s="8" t="s">
        <v>2324</v>
      </c>
      <c r="B66" s="3">
        <v>44687</v>
      </c>
      <c r="C66" s="6">
        <v>1416</v>
      </c>
      <c r="D66" s="8" t="s">
        <v>2645</v>
      </c>
      <c r="E66" s="9" t="s">
        <v>2644</v>
      </c>
      <c r="F66" s="3">
        <v>44711</v>
      </c>
      <c r="G66" s="8" t="s">
        <v>2456</v>
      </c>
      <c r="H66" s="4" t="s">
        <v>443</v>
      </c>
      <c r="I66" s="4" t="s">
        <v>2259</v>
      </c>
      <c r="J66" s="5">
        <v>23112000</v>
      </c>
      <c r="K66" s="35">
        <f t="shared" si="8"/>
        <v>23112000</v>
      </c>
      <c r="L66" s="35">
        <f t="shared" si="16"/>
        <v>23112000</v>
      </c>
      <c r="M66" s="4" t="s">
        <v>2472</v>
      </c>
      <c r="N66" s="4" t="s">
        <v>2473</v>
      </c>
      <c r="O66" s="4" t="s">
        <v>665</v>
      </c>
      <c r="P66" s="6">
        <v>0</v>
      </c>
      <c r="Q66" s="6">
        <v>100</v>
      </c>
      <c r="R66" s="6" t="s">
        <v>43</v>
      </c>
      <c r="S66" s="7">
        <v>50</v>
      </c>
      <c r="T66" s="35">
        <f t="shared" si="15"/>
        <v>15</v>
      </c>
      <c r="U66" s="5">
        <f t="shared" si="10"/>
        <v>750</v>
      </c>
      <c r="V66" s="5">
        <f t="shared" si="11"/>
        <v>1540800</v>
      </c>
      <c r="W66" s="5">
        <v>1540800</v>
      </c>
      <c r="X66" s="5"/>
      <c r="Y66" s="5"/>
      <c r="Z66" s="5">
        <f t="shared" si="12"/>
        <v>30816</v>
      </c>
      <c r="AA66" s="5">
        <f t="shared" si="13"/>
        <v>30816</v>
      </c>
      <c r="AB66" s="4"/>
      <c r="AC66" s="3">
        <v>44958</v>
      </c>
      <c r="AD66" s="3"/>
      <c r="AE66" s="3"/>
      <c r="AF66" s="4" t="s">
        <v>67</v>
      </c>
    </row>
    <row r="67" spans="1:32" ht="126" x14ac:dyDescent="0.25">
      <c r="A67" s="8" t="s">
        <v>2357</v>
      </c>
      <c r="B67" s="3">
        <v>44693</v>
      </c>
      <c r="C67" s="6">
        <v>1416</v>
      </c>
      <c r="D67" s="8" t="s">
        <v>2647</v>
      </c>
      <c r="E67" s="9" t="s">
        <v>2646</v>
      </c>
      <c r="F67" s="3">
        <v>44712</v>
      </c>
      <c r="G67" s="8" t="s">
        <v>2513</v>
      </c>
      <c r="H67" s="4" t="s">
        <v>476</v>
      </c>
      <c r="I67" s="4" t="s">
        <v>2274</v>
      </c>
      <c r="J67" s="5">
        <v>28072993</v>
      </c>
      <c r="K67" s="35">
        <f t="shared" si="8"/>
        <v>28072993</v>
      </c>
      <c r="L67" s="35">
        <f t="shared" si="16"/>
        <v>28072993</v>
      </c>
      <c r="M67" s="4" t="s">
        <v>2514</v>
      </c>
      <c r="N67" s="4" t="s">
        <v>2515</v>
      </c>
      <c r="O67" s="4" t="s">
        <v>22</v>
      </c>
      <c r="P67" s="12">
        <v>100</v>
      </c>
      <c r="Q67" s="6">
        <v>0</v>
      </c>
      <c r="R67" s="6" t="s">
        <v>43</v>
      </c>
      <c r="S67" s="7">
        <v>50</v>
      </c>
      <c r="T67" s="35">
        <f t="shared" si="15"/>
        <v>15.86</v>
      </c>
      <c r="U67" s="5">
        <f t="shared" si="10"/>
        <v>793</v>
      </c>
      <c r="V67" s="5">
        <f t="shared" si="11"/>
        <v>1770050</v>
      </c>
      <c r="W67" s="5">
        <v>1770050</v>
      </c>
      <c r="X67" s="5"/>
      <c r="Y67" s="5"/>
      <c r="Z67" s="5">
        <f t="shared" si="12"/>
        <v>35401</v>
      </c>
      <c r="AA67" s="5">
        <f t="shared" si="13"/>
        <v>35401</v>
      </c>
      <c r="AB67" s="4"/>
      <c r="AC67" s="3">
        <v>44986</v>
      </c>
      <c r="AD67" s="3"/>
      <c r="AE67" s="3"/>
      <c r="AF67" s="4" t="s">
        <v>67</v>
      </c>
    </row>
    <row r="68" spans="1:32" ht="47.25" customHeight="1" x14ac:dyDescent="0.25">
      <c r="A68" s="8" t="s">
        <v>2355</v>
      </c>
      <c r="B68" s="3">
        <v>44693</v>
      </c>
      <c r="C68" s="6">
        <v>1416</v>
      </c>
      <c r="D68" s="8" t="s">
        <v>2735</v>
      </c>
      <c r="E68" s="9" t="s">
        <v>2734</v>
      </c>
      <c r="F68" s="3">
        <v>44718</v>
      </c>
      <c r="G68" s="8" t="s">
        <v>2736</v>
      </c>
      <c r="H68" s="4" t="s">
        <v>2738</v>
      </c>
      <c r="I68" s="4" t="s">
        <v>2256</v>
      </c>
      <c r="J68" s="5">
        <v>161917201.74000001</v>
      </c>
      <c r="K68" s="35">
        <f t="shared" si="8"/>
        <v>161917201.74000001</v>
      </c>
      <c r="L68" s="35">
        <f t="shared" si="16"/>
        <v>161917201.74000001</v>
      </c>
      <c r="M68" s="4" t="s">
        <v>1296</v>
      </c>
      <c r="N68" s="4" t="s">
        <v>2739</v>
      </c>
      <c r="O68" s="4" t="s">
        <v>1180</v>
      </c>
      <c r="P68" s="12">
        <v>0</v>
      </c>
      <c r="Q68" s="6">
        <v>100</v>
      </c>
      <c r="R68" s="6" t="s">
        <v>26</v>
      </c>
      <c r="S68" s="7">
        <v>3</v>
      </c>
      <c r="T68" s="35">
        <f t="shared" si="15"/>
        <v>50773.66</v>
      </c>
      <c r="U68" s="5">
        <f t="shared" si="10"/>
        <v>152320.98000000001</v>
      </c>
      <c r="V68" s="5">
        <f t="shared" si="11"/>
        <v>3189</v>
      </c>
      <c r="W68" s="5">
        <v>3189</v>
      </c>
      <c r="X68" s="5"/>
      <c r="Y68" s="5"/>
      <c r="Z68" s="5">
        <f t="shared" si="12"/>
        <v>1063</v>
      </c>
      <c r="AA68" s="5">
        <f t="shared" si="13"/>
        <v>1063</v>
      </c>
      <c r="AB68" s="4"/>
      <c r="AC68" s="3">
        <v>44986</v>
      </c>
      <c r="AD68" s="3"/>
      <c r="AE68" s="3"/>
      <c r="AF68" s="4" t="s">
        <v>67</v>
      </c>
    </row>
    <row r="69" spans="1:32" ht="75" x14ac:dyDescent="0.25">
      <c r="A69" s="8" t="s">
        <v>2354</v>
      </c>
      <c r="B69" s="3">
        <v>44693</v>
      </c>
      <c r="C69" s="6">
        <v>1416</v>
      </c>
      <c r="D69" s="8" t="s">
        <v>2790</v>
      </c>
      <c r="E69" s="9" t="s">
        <v>2789</v>
      </c>
      <c r="F69" s="3">
        <v>44722</v>
      </c>
      <c r="G69" s="8" t="s">
        <v>2791</v>
      </c>
      <c r="H69" s="4" t="s">
        <v>77</v>
      </c>
      <c r="I69" s="4" t="s">
        <v>1723</v>
      </c>
      <c r="J69" s="5">
        <v>467593344</v>
      </c>
      <c r="K69" s="35">
        <f t="shared" si="8"/>
        <v>467593344</v>
      </c>
      <c r="L69" s="35">
        <f t="shared" si="16"/>
        <v>467593344</v>
      </c>
      <c r="M69" s="4" t="s">
        <v>448</v>
      </c>
      <c r="N69" s="4" t="s">
        <v>449</v>
      </c>
      <c r="O69" s="4" t="s">
        <v>22</v>
      </c>
      <c r="P69" s="12">
        <v>100</v>
      </c>
      <c r="Q69" s="6">
        <v>0</v>
      </c>
      <c r="R69" s="6" t="s">
        <v>28</v>
      </c>
      <c r="S69" s="7">
        <v>400</v>
      </c>
      <c r="T69" s="35">
        <f t="shared" si="15"/>
        <v>164.16</v>
      </c>
      <c r="U69" s="5">
        <f t="shared" si="10"/>
        <v>65664</v>
      </c>
      <c r="V69" s="5">
        <f t="shared" si="11"/>
        <v>2848400</v>
      </c>
      <c r="W69" s="5">
        <v>2848400</v>
      </c>
      <c r="X69" s="5"/>
      <c r="Y69" s="5"/>
      <c r="Z69" s="5">
        <f t="shared" si="12"/>
        <v>7121</v>
      </c>
      <c r="AA69" s="5">
        <f t="shared" si="13"/>
        <v>7121</v>
      </c>
      <c r="AB69" s="4"/>
      <c r="AC69" s="3">
        <v>44958</v>
      </c>
      <c r="AD69" s="3"/>
      <c r="AE69" s="3"/>
      <c r="AF69" s="4" t="s">
        <v>67</v>
      </c>
    </row>
    <row r="70" spans="1:32" ht="31.5" customHeight="1" x14ac:dyDescent="0.25">
      <c r="A70" s="8" t="s">
        <v>2353</v>
      </c>
      <c r="B70" s="3">
        <v>44693</v>
      </c>
      <c r="C70" s="6">
        <v>1416</v>
      </c>
      <c r="D70" s="8" t="s">
        <v>2750</v>
      </c>
      <c r="E70" s="9" t="s">
        <v>2749</v>
      </c>
      <c r="F70" s="3">
        <v>44718</v>
      </c>
      <c r="G70" s="8" t="s">
        <v>2737</v>
      </c>
      <c r="H70" s="4" t="s">
        <v>443</v>
      </c>
      <c r="I70" s="4" t="s">
        <v>2273</v>
      </c>
      <c r="J70" s="5">
        <v>17058000</v>
      </c>
      <c r="K70" s="35">
        <f t="shared" si="8"/>
        <v>17058000</v>
      </c>
      <c r="L70" s="35">
        <f t="shared" si="16"/>
        <v>17058000</v>
      </c>
      <c r="M70" s="4" t="s">
        <v>2751</v>
      </c>
      <c r="N70" s="4" t="s">
        <v>2166</v>
      </c>
      <c r="O70" s="4" t="s">
        <v>22</v>
      </c>
      <c r="P70" s="12">
        <v>100</v>
      </c>
      <c r="Q70" s="6">
        <v>0</v>
      </c>
      <c r="R70" s="6" t="s">
        <v>43</v>
      </c>
      <c r="S70" s="7">
        <v>50</v>
      </c>
      <c r="T70" s="35">
        <f t="shared" si="15"/>
        <v>24</v>
      </c>
      <c r="U70" s="5">
        <f t="shared" si="10"/>
        <v>1200</v>
      </c>
      <c r="V70" s="5">
        <f t="shared" si="11"/>
        <v>710750</v>
      </c>
      <c r="W70" s="5">
        <v>710750</v>
      </c>
      <c r="X70" s="5"/>
      <c r="Y70" s="5"/>
      <c r="Z70" s="5">
        <f t="shared" si="12"/>
        <v>14215</v>
      </c>
      <c r="AA70" s="5">
        <f t="shared" si="13"/>
        <v>14215</v>
      </c>
      <c r="AB70" s="4"/>
      <c r="AC70" s="3">
        <v>44958</v>
      </c>
      <c r="AD70" s="3"/>
      <c r="AE70" s="3"/>
      <c r="AF70" s="4" t="s">
        <v>67</v>
      </c>
    </row>
    <row r="71" spans="1:32" ht="110.25" customHeight="1" x14ac:dyDescent="0.25">
      <c r="A71" s="8" t="s">
        <v>2352</v>
      </c>
      <c r="B71" s="3">
        <v>44693</v>
      </c>
      <c r="C71" s="6">
        <v>1416</v>
      </c>
      <c r="D71" s="8" t="s">
        <v>462</v>
      </c>
      <c r="E71" s="8" t="s">
        <v>462</v>
      </c>
      <c r="F71" s="8" t="s">
        <v>462</v>
      </c>
      <c r="G71" s="8" t="s">
        <v>462</v>
      </c>
      <c r="H71" s="8" t="s">
        <v>462</v>
      </c>
      <c r="I71" s="4" t="s">
        <v>2318</v>
      </c>
      <c r="J71" s="10" t="s">
        <v>462</v>
      </c>
      <c r="K71" s="10" t="s">
        <v>462</v>
      </c>
      <c r="L71" s="10" t="s">
        <v>462</v>
      </c>
      <c r="M71" s="10" t="s">
        <v>462</v>
      </c>
      <c r="N71" s="10" t="s">
        <v>462</v>
      </c>
      <c r="O71" s="10" t="s">
        <v>462</v>
      </c>
      <c r="P71" s="10" t="s">
        <v>462</v>
      </c>
      <c r="Q71" s="10" t="s">
        <v>462</v>
      </c>
      <c r="R71" s="10" t="s">
        <v>462</v>
      </c>
      <c r="S71" s="10" t="s">
        <v>462</v>
      </c>
      <c r="T71" s="10" t="s">
        <v>462</v>
      </c>
      <c r="U71" s="10" t="s">
        <v>462</v>
      </c>
      <c r="V71" s="10" t="s">
        <v>462</v>
      </c>
      <c r="W71" s="10" t="s">
        <v>462</v>
      </c>
      <c r="X71" s="10" t="s">
        <v>462</v>
      </c>
      <c r="Y71" s="10" t="s">
        <v>462</v>
      </c>
      <c r="Z71" s="10" t="s">
        <v>462</v>
      </c>
      <c r="AA71" s="10" t="s">
        <v>462</v>
      </c>
      <c r="AB71" s="10" t="s">
        <v>462</v>
      </c>
      <c r="AC71" s="10" t="s">
        <v>462</v>
      </c>
      <c r="AD71" s="10" t="s">
        <v>462</v>
      </c>
      <c r="AE71" s="10" t="s">
        <v>462</v>
      </c>
      <c r="AF71" s="10" t="s">
        <v>462</v>
      </c>
    </row>
    <row r="72" spans="1:32" ht="63" customHeight="1" x14ac:dyDescent="0.25">
      <c r="A72" s="8" t="s">
        <v>2351</v>
      </c>
      <c r="B72" s="3">
        <v>44693</v>
      </c>
      <c r="C72" s="6">
        <v>1416</v>
      </c>
      <c r="D72" s="8" t="s">
        <v>2753</v>
      </c>
      <c r="E72" s="9" t="s">
        <v>2752</v>
      </c>
      <c r="F72" s="3">
        <v>44718</v>
      </c>
      <c r="G72" s="8" t="s">
        <v>2754</v>
      </c>
      <c r="H72" s="56" t="s">
        <v>443</v>
      </c>
      <c r="I72" s="4" t="s">
        <v>2257</v>
      </c>
      <c r="J72" s="5">
        <v>31628688</v>
      </c>
      <c r="K72" s="35">
        <f t="shared" ref="K72:L92" si="17">J72</f>
        <v>31628688</v>
      </c>
      <c r="L72" s="35">
        <f t="shared" si="17"/>
        <v>31628688</v>
      </c>
      <c r="M72" s="4" t="s">
        <v>444</v>
      </c>
      <c r="N72" s="4" t="s">
        <v>2758</v>
      </c>
      <c r="O72" s="4" t="s">
        <v>22</v>
      </c>
      <c r="P72" s="12">
        <v>100</v>
      </c>
      <c r="Q72" s="6">
        <v>0</v>
      </c>
      <c r="R72" s="6" t="s">
        <v>43</v>
      </c>
      <c r="S72" s="7">
        <v>30</v>
      </c>
      <c r="T72" s="35">
        <f t="shared" ref="T72:T98" si="18">L72/V72</f>
        <v>11.14</v>
      </c>
      <c r="U72" s="5">
        <f>T72*S72</f>
        <v>334.20000000000005</v>
      </c>
      <c r="V72" s="5">
        <f t="shared" ref="V72:V84" si="19">W72+X72+Y72</f>
        <v>2839200</v>
      </c>
      <c r="W72" s="5">
        <v>2839200</v>
      </c>
      <c r="X72" s="5"/>
      <c r="Y72" s="5"/>
      <c r="Z72" s="5">
        <f>V72/S72</f>
        <v>94640</v>
      </c>
      <c r="AA72" s="5">
        <f t="shared" ref="AA72:AA96" si="20">_xlfn.CEILING.MATH(Z72)</f>
        <v>94640</v>
      </c>
      <c r="AB72" s="4"/>
      <c r="AC72" s="3">
        <v>44958</v>
      </c>
      <c r="AD72" s="3"/>
      <c r="AE72" s="3"/>
      <c r="AF72" s="4" t="s">
        <v>67</v>
      </c>
    </row>
    <row r="73" spans="1:32" ht="31.5" customHeight="1" x14ac:dyDescent="0.25">
      <c r="A73" s="8" t="s">
        <v>2350</v>
      </c>
      <c r="B73" s="3">
        <v>44693</v>
      </c>
      <c r="C73" s="6">
        <v>1416</v>
      </c>
      <c r="D73" s="8" t="s">
        <v>2760</v>
      </c>
      <c r="E73" s="9" t="s">
        <v>2759</v>
      </c>
      <c r="F73" s="3">
        <v>44718</v>
      </c>
      <c r="G73" s="8" t="s">
        <v>2755</v>
      </c>
      <c r="H73" s="56" t="s">
        <v>443</v>
      </c>
      <c r="I73" s="4" t="s">
        <v>2319</v>
      </c>
      <c r="J73" s="5">
        <v>9148533.9000000004</v>
      </c>
      <c r="K73" s="35">
        <f t="shared" si="17"/>
        <v>9148533.9000000004</v>
      </c>
      <c r="L73" s="35">
        <f t="shared" si="17"/>
        <v>9148533.9000000004</v>
      </c>
      <c r="M73" s="4" t="s">
        <v>2751</v>
      </c>
      <c r="N73" s="4" t="s">
        <v>2761</v>
      </c>
      <c r="O73" s="4" t="s">
        <v>22</v>
      </c>
      <c r="P73" s="6">
        <v>100</v>
      </c>
      <c r="Q73" s="6">
        <v>0</v>
      </c>
      <c r="R73" s="6" t="s">
        <v>43</v>
      </c>
      <c r="S73" s="7">
        <v>50</v>
      </c>
      <c r="T73" s="35">
        <f t="shared" si="18"/>
        <v>41.910000000000004</v>
      </c>
      <c r="U73" s="5">
        <f>T73*S73</f>
        <v>2095.5</v>
      </c>
      <c r="V73" s="5">
        <f t="shared" si="19"/>
        <v>218290</v>
      </c>
      <c r="W73" s="5">
        <v>218290</v>
      </c>
      <c r="X73" s="5"/>
      <c r="Y73" s="5"/>
      <c r="Z73" s="5">
        <f>V73/S73</f>
        <v>4365.8</v>
      </c>
      <c r="AA73" s="5">
        <f t="shared" si="20"/>
        <v>4366</v>
      </c>
      <c r="AB73" s="4"/>
      <c r="AC73" s="3">
        <v>44958</v>
      </c>
      <c r="AD73" s="3"/>
      <c r="AE73" s="3"/>
      <c r="AF73" s="4" t="s">
        <v>67</v>
      </c>
    </row>
    <row r="74" spans="1:32" ht="75" x14ac:dyDescent="0.25">
      <c r="A74" s="8" t="s">
        <v>2348</v>
      </c>
      <c r="B74" s="3">
        <v>44693</v>
      </c>
      <c r="C74" s="6">
        <v>1416</v>
      </c>
      <c r="D74" s="8" t="s">
        <v>2915</v>
      </c>
      <c r="E74" s="9" t="s">
        <v>2810</v>
      </c>
      <c r="F74" s="3">
        <v>44728</v>
      </c>
      <c r="G74" s="8" t="s">
        <v>2848</v>
      </c>
      <c r="H74" s="56" t="s">
        <v>74</v>
      </c>
      <c r="I74" s="4" t="s">
        <v>2261</v>
      </c>
      <c r="J74" s="5">
        <v>1762304788.53</v>
      </c>
      <c r="K74" s="35">
        <f t="shared" si="17"/>
        <v>1762304788.53</v>
      </c>
      <c r="L74" s="35">
        <f t="shared" si="17"/>
        <v>1762304788.53</v>
      </c>
      <c r="M74" s="4" t="s">
        <v>783</v>
      </c>
      <c r="N74" s="4" t="s">
        <v>2811</v>
      </c>
      <c r="O74" s="4" t="s">
        <v>2812</v>
      </c>
      <c r="P74" s="12">
        <v>0</v>
      </c>
      <c r="Q74" s="6">
        <v>100</v>
      </c>
      <c r="R74" s="6" t="s">
        <v>26</v>
      </c>
      <c r="S74" s="7">
        <v>3</v>
      </c>
      <c r="T74" s="35">
        <f t="shared" si="18"/>
        <v>63582.09</v>
      </c>
      <c r="U74" s="5">
        <f>T74*S74</f>
        <v>190746.27</v>
      </c>
      <c r="V74" s="5">
        <f t="shared" si="19"/>
        <v>27717</v>
      </c>
      <c r="W74" s="5">
        <v>27717</v>
      </c>
      <c r="X74" s="5"/>
      <c r="Y74" s="5"/>
      <c r="Z74" s="5">
        <f>V74/S74</f>
        <v>9239</v>
      </c>
      <c r="AA74" s="5">
        <f t="shared" si="20"/>
        <v>9239</v>
      </c>
      <c r="AB74" s="4"/>
      <c r="AC74" s="3">
        <v>44986</v>
      </c>
      <c r="AD74" s="3"/>
      <c r="AE74" s="3"/>
      <c r="AF74" s="4" t="s">
        <v>67</v>
      </c>
    </row>
    <row r="75" spans="1:32" ht="126" x14ac:dyDescent="0.25">
      <c r="A75" s="8" t="s">
        <v>2347</v>
      </c>
      <c r="B75" s="3">
        <v>44693</v>
      </c>
      <c r="C75" s="6">
        <v>1416</v>
      </c>
      <c r="D75" s="8" t="s">
        <v>2765</v>
      </c>
      <c r="E75" s="9" t="s">
        <v>2762</v>
      </c>
      <c r="F75" s="3">
        <v>44718</v>
      </c>
      <c r="G75" s="8" t="s">
        <v>2767</v>
      </c>
      <c r="H75" s="4" t="s">
        <v>443</v>
      </c>
      <c r="I75" s="4" t="s">
        <v>2317</v>
      </c>
      <c r="J75" s="5">
        <v>13696462.800000001</v>
      </c>
      <c r="K75" s="35">
        <f t="shared" si="17"/>
        <v>13696462.800000001</v>
      </c>
      <c r="L75" s="35">
        <f t="shared" si="17"/>
        <v>13696462.800000001</v>
      </c>
      <c r="M75" s="4" t="s">
        <v>2770</v>
      </c>
      <c r="N75" s="4" t="s">
        <v>2771</v>
      </c>
      <c r="O75" s="4" t="s">
        <v>22</v>
      </c>
      <c r="P75" s="12">
        <v>100</v>
      </c>
      <c r="Q75" s="6">
        <v>0</v>
      </c>
      <c r="R75" s="6" t="s">
        <v>43</v>
      </c>
      <c r="S75" s="18">
        <v>50</v>
      </c>
      <c r="T75" s="35">
        <f t="shared" si="18"/>
        <v>22.84</v>
      </c>
      <c r="U75" s="5">
        <f>T75*S75</f>
        <v>1142</v>
      </c>
      <c r="V75" s="5">
        <f t="shared" si="19"/>
        <v>599670</v>
      </c>
      <c r="W75" s="5">
        <v>599670</v>
      </c>
      <c r="X75" s="5"/>
      <c r="Y75" s="5"/>
      <c r="Z75" s="5">
        <f>V75/S75</f>
        <v>11993.4</v>
      </c>
      <c r="AA75" s="5">
        <f t="shared" si="20"/>
        <v>11994</v>
      </c>
      <c r="AB75" s="4"/>
      <c r="AC75" s="3">
        <v>44958</v>
      </c>
      <c r="AD75" s="3"/>
      <c r="AE75" s="3"/>
      <c r="AF75" s="4" t="s">
        <v>67</v>
      </c>
    </row>
    <row r="76" spans="1:32" ht="78.75" customHeight="1" x14ac:dyDescent="0.25">
      <c r="A76" s="8" t="s">
        <v>2552</v>
      </c>
      <c r="B76" s="3">
        <v>44697</v>
      </c>
      <c r="C76" s="6">
        <v>1416</v>
      </c>
      <c r="D76" s="8" t="s">
        <v>2766</v>
      </c>
      <c r="E76" s="9" t="s">
        <v>2763</v>
      </c>
      <c r="F76" s="3">
        <v>44718</v>
      </c>
      <c r="G76" s="8" t="s">
        <v>2768</v>
      </c>
      <c r="H76" s="4" t="s">
        <v>2772</v>
      </c>
      <c r="I76" s="4" t="s">
        <v>2320</v>
      </c>
      <c r="J76" s="5">
        <v>1781435.6</v>
      </c>
      <c r="K76" s="35">
        <f t="shared" si="17"/>
        <v>1781435.6</v>
      </c>
      <c r="L76" s="35">
        <f t="shared" si="17"/>
        <v>1781435.6</v>
      </c>
      <c r="M76" s="4" t="s">
        <v>2773</v>
      </c>
      <c r="N76" s="4" t="s">
        <v>2774</v>
      </c>
      <c r="O76" s="4" t="s">
        <v>22</v>
      </c>
      <c r="P76" s="6">
        <v>100</v>
      </c>
      <c r="Q76" s="6">
        <v>0</v>
      </c>
      <c r="R76" s="6" t="s">
        <v>43</v>
      </c>
      <c r="S76" s="18" t="s">
        <v>2775</v>
      </c>
      <c r="T76" s="35">
        <f t="shared" si="18"/>
        <v>97.72</v>
      </c>
      <c r="U76" s="21" t="s">
        <v>2776</v>
      </c>
      <c r="V76" s="5">
        <f t="shared" si="19"/>
        <v>18230</v>
      </c>
      <c r="W76" s="5">
        <v>18230</v>
      </c>
      <c r="X76" s="5"/>
      <c r="Y76" s="5"/>
      <c r="Z76" s="5">
        <v>454.6</v>
      </c>
      <c r="AA76" s="5">
        <f t="shared" si="20"/>
        <v>455</v>
      </c>
      <c r="AB76" s="4"/>
      <c r="AC76" s="3">
        <v>44986</v>
      </c>
      <c r="AD76" s="3"/>
      <c r="AE76" s="3"/>
      <c r="AF76" s="4" t="s">
        <v>67</v>
      </c>
    </row>
    <row r="77" spans="1:32" ht="63" customHeight="1" x14ac:dyDescent="0.25">
      <c r="A77" s="8" t="s">
        <v>2553</v>
      </c>
      <c r="B77" s="3">
        <v>44697</v>
      </c>
      <c r="C77" s="6">
        <v>1416</v>
      </c>
      <c r="D77" s="8" t="s">
        <v>3093</v>
      </c>
      <c r="E77" s="9" t="s">
        <v>2764</v>
      </c>
      <c r="F77" s="3">
        <v>44719</v>
      </c>
      <c r="G77" s="8" t="s">
        <v>2769</v>
      </c>
      <c r="H77" s="4" t="s">
        <v>443</v>
      </c>
      <c r="I77" s="4" t="s">
        <v>2276</v>
      </c>
      <c r="J77" s="5">
        <v>13895140.199999999</v>
      </c>
      <c r="K77" s="35">
        <f t="shared" si="17"/>
        <v>13895140.199999999</v>
      </c>
      <c r="L77" s="35">
        <f t="shared" si="17"/>
        <v>13895140.199999999</v>
      </c>
      <c r="M77" s="4" t="s">
        <v>2770</v>
      </c>
      <c r="N77" s="4" t="s">
        <v>2783</v>
      </c>
      <c r="O77" s="4" t="s">
        <v>22</v>
      </c>
      <c r="P77" s="12">
        <v>100</v>
      </c>
      <c r="Q77" s="6">
        <v>0</v>
      </c>
      <c r="R77" s="6" t="s">
        <v>43</v>
      </c>
      <c r="S77" s="7">
        <v>100</v>
      </c>
      <c r="T77" s="35">
        <f t="shared" si="18"/>
        <v>13.17</v>
      </c>
      <c r="U77" s="5">
        <f t="shared" ref="U77:U140" si="21">T77*S77</f>
        <v>1317</v>
      </c>
      <c r="V77" s="5">
        <f t="shared" si="19"/>
        <v>1055060</v>
      </c>
      <c r="W77" s="5">
        <v>1055060</v>
      </c>
      <c r="X77" s="5"/>
      <c r="Y77" s="5"/>
      <c r="Z77" s="5">
        <f>V77/S77</f>
        <v>10550.6</v>
      </c>
      <c r="AA77" s="5">
        <f t="shared" si="20"/>
        <v>10551</v>
      </c>
      <c r="AB77" s="4"/>
      <c r="AC77" s="3">
        <v>44958</v>
      </c>
      <c r="AD77" s="3"/>
      <c r="AE77" s="3"/>
      <c r="AF77" s="4" t="s">
        <v>67</v>
      </c>
    </row>
    <row r="78" spans="1:32" ht="173.25" x14ac:dyDescent="0.25">
      <c r="A78" s="8" t="s">
        <v>2548</v>
      </c>
      <c r="B78" s="3">
        <v>44699</v>
      </c>
      <c r="C78" s="6">
        <v>1416</v>
      </c>
      <c r="D78" s="8" t="s">
        <v>2795</v>
      </c>
      <c r="E78" s="9" t="s">
        <v>2794</v>
      </c>
      <c r="F78" s="3">
        <v>44722</v>
      </c>
      <c r="G78" s="8" t="s">
        <v>2792</v>
      </c>
      <c r="H78" s="4" t="s">
        <v>476</v>
      </c>
      <c r="I78" s="4" t="s">
        <v>2547</v>
      </c>
      <c r="J78" s="5">
        <v>35208615.299999997</v>
      </c>
      <c r="K78" s="35">
        <f t="shared" si="17"/>
        <v>35208615.299999997</v>
      </c>
      <c r="L78" s="35">
        <f t="shared" si="17"/>
        <v>35208615.299999997</v>
      </c>
      <c r="M78" s="4" t="s">
        <v>2798</v>
      </c>
      <c r="N78" s="4" t="s">
        <v>2799</v>
      </c>
      <c r="O78" s="4" t="s">
        <v>22</v>
      </c>
      <c r="P78" s="12">
        <v>100</v>
      </c>
      <c r="Q78" s="6">
        <v>0</v>
      </c>
      <c r="R78" s="6" t="s">
        <v>43</v>
      </c>
      <c r="S78" s="18" t="s">
        <v>2800</v>
      </c>
      <c r="T78" s="35">
        <f t="shared" si="18"/>
        <v>22.29</v>
      </c>
      <c r="U78" s="21" t="s">
        <v>3259</v>
      </c>
      <c r="V78" s="5">
        <f t="shared" si="19"/>
        <v>1579570</v>
      </c>
      <c r="W78" s="5">
        <v>1579570</v>
      </c>
      <c r="X78" s="5"/>
      <c r="Y78" s="5"/>
      <c r="Z78" s="5">
        <v>36859</v>
      </c>
      <c r="AA78" s="5">
        <f t="shared" si="20"/>
        <v>36859</v>
      </c>
      <c r="AB78" s="4"/>
      <c r="AC78" s="3">
        <v>44986</v>
      </c>
      <c r="AD78" s="3"/>
      <c r="AE78" s="3"/>
      <c r="AF78" s="4" t="s">
        <v>67</v>
      </c>
    </row>
    <row r="79" spans="1:32" ht="134.25" customHeight="1" x14ac:dyDescent="0.25">
      <c r="A79" s="8" t="s">
        <v>2545</v>
      </c>
      <c r="B79" s="3">
        <v>44699</v>
      </c>
      <c r="C79" s="6">
        <v>1416</v>
      </c>
      <c r="D79" s="8" t="s">
        <v>2916</v>
      </c>
      <c r="E79" s="9" t="s">
        <v>2797</v>
      </c>
      <c r="F79" s="3">
        <v>44722</v>
      </c>
      <c r="G79" s="8" t="s">
        <v>2793</v>
      </c>
      <c r="H79" s="4" t="s">
        <v>2524</v>
      </c>
      <c r="I79" s="4" t="s">
        <v>2321</v>
      </c>
      <c r="J79" s="5">
        <v>196752253.5</v>
      </c>
      <c r="K79" s="35">
        <f t="shared" si="17"/>
        <v>196752253.5</v>
      </c>
      <c r="L79" s="35">
        <f t="shared" si="17"/>
        <v>196752253.5</v>
      </c>
      <c r="M79" s="4" t="s">
        <v>2801</v>
      </c>
      <c r="N79" s="4" t="s">
        <v>2802</v>
      </c>
      <c r="O79" s="4" t="s">
        <v>22</v>
      </c>
      <c r="P79" s="12">
        <v>100</v>
      </c>
      <c r="Q79" s="6">
        <v>0</v>
      </c>
      <c r="R79" s="6" t="s">
        <v>43</v>
      </c>
      <c r="S79" s="7">
        <v>1</v>
      </c>
      <c r="T79" s="35">
        <f t="shared" si="18"/>
        <v>4105.42</v>
      </c>
      <c r="U79" s="5">
        <f t="shared" si="21"/>
        <v>4105.42</v>
      </c>
      <c r="V79" s="5">
        <f t="shared" si="19"/>
        <v>47925</v>
      </c>
      <c r="W79" s="5">
        <v>47925</v>
      </c>
      <c r="X79" s="5"/>
      <c r="Y79" s="5"/>
      <c r="Z79" s="5">
        <f>V79/S79</f>
        <v>47925</v>
      </c>
      <c r="AA79" s="5">
        <f t="shared" si="20"/>
        <v>47925</v>
      </c>
      <c r="AB79" s="4"/>
      <c r="AC79" s="3">
        <v>44986</v>
      </c>
      <c r="AD79" s="3"/>
      <c r="AE79" s="3"/>
      <c r="AF79" s="4" t="s">
        <v>67</v>
      </c>
    </row>
    <row r="80" spans="1:32" ht="94.5" x14ac:dyDescent="0.25">
      <c r="A80" s="8" t="s">
        <v>2546</v>
      </c>
      <c r="B80" s="3">
        <v>44699</v>
      </c>
      <c r="C80" s="6">
        <v>1416</v>
      </c>
      <c r="D80" s="8" t="s">
        <v>462</v>
      </c>
      <c r="E80" s="9" t="s">
        <v>462</v>
      </c>
      <c r="F80" s="3" t="s">
        <v>462</v>
      </c>
      <c r="G80" s="6" t="s">
        <v>462</v>
      </c>
      <c r="H80" s="4" t="s">
        <v>462</v>
      </c>
      <c r="I80" s="17" t="s">
        <v>2345</v>
      </c>
      <c r="J80" s="5">
        <v>0</v>
      </c>
      <c r="K80" s="35">
        <f t="shared" si="17"/>
        <v>0</v>
      </c>
      <c r="L80" s="35">
        <f t="shared" si="17"/>
        <v>0</v>
      </c>
      <c r="M80" s="4"/>
      <c r="N80" s="4"/>
      <c r="O80" s="4"/>
      <c r="P80" s="12"/>
      <c r="Q80" s="6"/>
      <c r="R80" s="6"/>
      <c r="S80" s="7"/>
      <c r="T80" s="35" t="e">
        <f t="shared" si="18"/>
        <v>#DIV/0!</v>
      </c>
      <c r="U80" s="5" t="e">
        <f t="shared" si="21"/>
        <v>#DIV/0!</v>
      </c>
      <c r="V80" s="5">
        <f t="shared" si="19"/>
        <v>0</v>
      </c>
      <c r="W80" s="5"/>
      <c r="X80" s="5"/>
      <c r="Y80" s="5"/>
      <c r="Z80" s="5" t="e">
        <f>V80/S80</f>
        <v>#DIV/0!</v>
      </c>
      <c r="AA80" s="5" t="e">
        <f t="shared" si="20"/>
        <v>#DIV/0!</v>
      </c>
      <c r="AB80" s="4"/>
      <c r="AC80" s="3"/>
      <c r="AD80" s="3"/>
      <c r="AE80" s="3"/>
      <c r="AF80" s="4"/>
    </row>
    <row r="81" spans="1:32" ht="183" customHeight="1" x14ac:dyDescent="0.25">
      <c r="A81" s="8" t="s">
        <v>2538</v>
      </c>
      <c r="B81" s="3">
        <v>44704</v>
      </c>
      <c r="C81" s="6">
        <v>1416</v>
      </c>
      <c r="D81" s="8" t="s">
        <v>2913</v>
      </c>
      <c r="E81" s="9" t="s">
        <v>2912</v>
      </c>
      <c r="F81" s="3">
        <v>44729</v>
      </c>
      <c r="G81" s="8" t="s">
        <v>2919</v>
      </c>
      <c r="H81" s="4" t="s">
        <v>74</v>
      </c>
      <c r="I81" s="4" t="s">
        <v>173</v>
      </c>
      <c r="J81" s="5">
        <v>44051310</v>
      </c>
      <c r="K81" s="35">
        <f t="shared" si="17"/>
        <v>44051310</v>
      </c>
      <c r="L81" s="35">
        <f t="shared" si="17"/>
        <v>44051310</v>
      </c>
      <c r="M81" s="4" t="s">
        <v>460</v>
      </c>
      <c r="N81" s="4" t="s">
        <v>2924</v>
      </c>
      <c r="O81" s="4" t="s">
        <v>33</v>
      </c>
      <c r="P81" s="12">
        <v>0</v>
      </c>
      <c r="Q81" s="6">
        <v>100</v>
      </c>
      <c r="R81" s="6" t="s">
        <v>23</v>
      </c>
      <c r="S81" s="7">
        <v>600</v>
      </c>
      <c r="T81" s="35">
        <f t="shared" si="18"/>
        <v>24.93</v>
      </c>
      <c r="U81" s="5">
        <f t="shared" si="21"/>
        <v>14958</v>
      </c>
      <c r="V81" s="5">
        <f t="shared" si="19"/>
        <v>1767000</v>
      </c>
      <c r="W81" s="5">
        <v>1767000</v>
      </c>
      <c r="X81" s="5"/>
      <c r="Y81" s="5"/>
      <c r="Z81" s="5">
        <f>V81/S81</f>
        <v>2945</v>
      </c>
      <c r="AA81" s="5">
        <f t="shared" si="20"/>
        <v>2945</v>
      </c>
      <c r="AB81" s="4"/>
      <c r="AC81" s="3">
        <v>44986</v>
      </c>
      <c r="AD81" s="3"/>
      <c r="AE81" s="3"/>
      <c r="AF81" s="4" t="s">
        <v>67</v>
      </c>
    </row>
    <row r="82" spans="1:32" ht="203.25" customHeight="1" x14ac:dyDescent="0.25">
      <c r="A82" s="8" t="s">
        <v>2542</v>
      </c>
      <c r="B82" s="3">
        <v>44704</v>
      </c>
      <c r="C82" s="6">
        <v>1416</v>
      </c>
      <c r="D82" s="8" t="s">
        <v>2914</v>
      </c>
      <c r="E82" s="9" t="s">
        <v>2814</v>
      </c>
      <c r="F82" s="3">
        <v>44729</v>
      </c>
      <c r="G82" s="8" t="s">
        <v>2921</v>
      </c>
      <c r="H82" s="4" t="s">
        <v>476</v>
      </c>
      <c r="I82" s="17" t="s">
        <v>2360</v>
      </c>
      <c r="J82" s="5">
        <v>33043654.800000001</v>
      </c>
      <c r="K82" s="35">
        <f t="shared" si="17"/>
        <v>33043654.800000001</v>
      </c>
      <c r="L82" s="35">
        <f t="shared" si="17"/>
        <v>33043654.800000001</v>
      </c>
      <c r="M82" s="4" t="s">
        <v>2815</v>
      </c>
      <c r="N82" s="4" t="s">
        <v>2816</v>
      </c>
      <c r="O82" s="4" t="s">
        <v>22</v>
      </c>
      <c r="P82" s="12">
        <v>100</v>
      </c>
      <c r="Q82" s="6">
        <v>0</v>
      </c>
      <c r="R82" s="6" t="s">
        <v>43</v>
      </c>
      <c r="S82" s="18" t="s">
        <v>2817</v>
      </c>
      <c r="T82" s="35">
        <f t="shared" si="18"/>
        <v>30.39</v>
      </c>
      <c r="U82" s="21" t="s">
        <v>3260</v>
      </c>
      <c r="V82" s="5">
        <f t="shared" si="19"/>
        <v>1087320</v>
      </c>
      <c r="W82" s="5">
        <v>1087320</v>
      </c>
      <c r="X82" s="5"/>
      <c r="Y82" s="5"/>
      <c r="Z82" s="5">
        <v>10269</v>
      </c>
      <c r="AA82" s="5">
        <f t="shared" si="20"/>
        <v>10269</v>
      </c>
      <c r="AB82" s="4"/>
      <c r="AC82" s="3">
        <v>44986</v>
      </c>
      <c r="AD82" s="3"/>
      <c r="AE82" s="3"/>
      <c r="AF82" s="4" t="s">
        <v>67</v>
      </c>
    </row>
    <row r="83" spans="1:32" ht="75" x14ac:dyDescent="0.25">
      <c r="A83" s="8" t="s">
        <v>2537</v>
      </c>
      <c r="B83" s="3">
        <v>44704</v>
      </c>
      <c r="C83" s="6">
        <v>1416</v>
      </c>
      <c r="D83" s="8" t="s">
        <v>3096</v>
      </c>
      <c r="E83" s="9" t="s">
        <v>2945</v>
      </c>
      <c r="F83" s="3">
        <v>44734</v>
      </c>
      <c r="G83" s="8" t="s">
        <v>2922</v>
      </c>
      <c r="H83" s="4" t="s">
        <v>77</v>
      </c>
      <c r="I83" s="4" t="s">
        <v>1730</v>
      </c>
      <c r="J83" s="5">
        <v>764891376</v>
      </c>
      <c r="K83" s="35">
        <f t="shared" si="17"/>
        <v>764891376</v>
      </c>
      <c r="L83" s="35">
        <f t="shared" si="17"/>
        <v>764891376</v>
      </c>
      <c r="M83" s="4" t="s">
        <v>797</v>
      </c>
      <c r="N83" s="4" t="s">
        <v>2946</v>
      </c>
      <c r="O83" s="4" t="s">
        <v>22</v>
      </c>
      <c r="P83" s="12">
        <v>100</v>
      </c>
      <c r="Q83" s="6">
        <v>0</v>
      </c>
      <c r="R83" s="6" t="s">
        <v>26</v>
      </c>
      <c r="S83" s="7">
        <v>15</v>
      </c>
      <c r="T83" s="35">
        <f t="shared" si="18"/>
        <v>401.6</v>
      </c>
      <c r="U83" s="5">
        <f t="shared" si="21"/>
        <v>6024</v>
      </c>
      <c r="V83" s="5">
        <f t="shared" si="19"/>
        <v>1904610</v>
      </c>
      <c r="W83" s="5">
        <v>975000</v>
      </c>
      <c r="X83" s="5">
        <v>929610</v>
      </c>
      <c r="Y83" s="5"/>
      <c r="Z83" s="5">
        <f t="shared" ref="Z83:Z96" si="22">V83/S83</f>
        <v>126974</v>
      </c>
      <c r="AA83" s="5">
        <f t="shared" si="20"/>
        <v>126974</v>
      </c>
      <c r="AB83" s="4"/>
      <c r="AC83" s="3">
        <v>44986</v>
      </c>
      <c r="AD83" s="3"/>
      <c r="AE83" s="3"/>
      <c r="AF83" s="4" t="s">
        <v>67</v>
      </c>
    </row>
    <row r="84" spans="1:32" ht="75" x14ac:dyDescent="0.25">
      <c r="A84" s="8" t="s">
        <v>2555</v>
      </c>
      <c r="B84" s="3">
        <v>44704</v>
      </c>
      <c r="C84" s="6">
        <v>1416</v>
      </c>
      <c r="D84" s="8" t="s">
        <v>3097</v>
      </c>
      <c r="E84" s="9" t="s">
        <v>2940</v>
      </c>
      <c r="F84" s="3">
        <v>44733</v>
      </c>
      <c r="G84" s="8" t="s">
        <v>2923</v>
      </c>
      <c r="H84" s="4" t="s">
        <v>537</v>
      </c>
      <c r="I84" s="4" t="s">
        <v>2554</v>
      </c>
      <c r="J84" s="5">
        <v>346948473.60000002</v>
      </c>
      <c r="K84" s="35">
        <f t="shared" si="17"/>
        <v>346948473.60000002</v>
      </c>
      <c r="L84" s="35">
        <f t="shared" si="17"/>
        <v>346948473.60000002</v>
      </c>
      <c r="M84" s="4" t="s">
        <v>538</v>
      </c>
      <c r="N84" s="4" t="s">
        <v>2941</v>
      </c>
      <c r="O84" s="4" t="s">
        <v>33</v>
      </c>
      <c r="P84" s="12">
        <v>0</v>
      </c>
      <c r="Q84" s="6">
        <v>100</v>
      </c>
      <c r="R84" s="6" t="s">
        <v>26</v>
      </c>
      <c r="S84" s="7">
        <v>5</v>
      </c>
      <c r="T84" s="35">
        <f t="shared" si="18"/>
        <v>7950.2400000000007</v>
      </c>
      <c r="U84" s="5">
        <f t="shared" si="21"/>
        <v>39751.200000000004</v>
      </c>
      <c r="V84" s="5">
        <f t="shared" si="19"/>
        <v>43640</v>
      </c>
      <c r="W84" s="5">
        <v>43640</v>
      </c>
      <c r="X84" s="5"/>
      <c r="Y84" s="5"/>
      <c r="Z84" s="5">
        <f t="shared" si="22"/>
        <v>8728</v>
      </c>
      <c r="AA84" s="5">
        <f t="shared" si="20"/>
        <v>8728</v>
      </c>
      <c r="AB84" s="4"/>
      <c r="AC84" s="3">
        <v>44986</v>
      </c>
      <c r="AD84" s="3"/>
      <c r="AE84" s="3"/>
      <c r="AF84" s="4" t="s">
        <v>67</v>
      </c>
    </row>
    <row r="85" spans="1:32" ht="75" x14ac:dyDescent="0.25">
      <c r="A85" s="8" t="s">
        <v>2556</v>
      </c>
      <c r="B85" s="3">
        <v>44704</v>
      </c>
      <c r="C85" s="6">
        <v>1416</v>
      </c>
      <c r="D85" s="8" t="s">
        <v>3095</v>
      </c>
      <c r="E85" s="9" t="s">
        <v>3094</v>
      </c>
      <c r="F85" s="3">
        <v>44739</v>
      </c>
      <c r="G85" s="8" t="s">
        <v>2973</v>
      </c>
      <c r="H85" s="4" t="s">
        <v>2974</v>
      </c>
      <c r="I85" s="4" t="s">
        <v>1711</v>
      </c>
      <c r="J85" s="5">
        <v>2853730935</v>
      </c>
      <c r="K85" s="35">
        <f t="shared" si="17"/>
        <v>2853730935</v>
      </c>
      <c r="L85" s="35">
        <f t="shared" si="17"/>
        <v>2853730935</v>
      </c>
      <c r="M85" s="4" t="s">
        <v>2237</v>
      </c>
      <c r="N85" s="4" t="s">
        <v>2177</v>
      </c>
      <c r="O85" s="4" t="s">
        <v>22</v>
      </c>
      <c r="P85" s="12">
        <v>100</v>
      </c>
      <c r="Q85" s="6">
        <v>0</v>
      </c>
      <c r="R85" s="6" t="s">
        <v>26</v>
      </c>
      <c r="S85" s="7">
        <v>30</v>
      </c>
      <c r="T85" s="35">
        <f t="shared" si="18"/>
        <v>9102.81</v>
      </c>
      <c r="U85" s="5">
        <f t="shared" si="21"/>
        <v>273084.3</v>
      </c>
      <c r="V85" s="5">
        <v>313500</v>
      </c>
      <c r="W85" s="5">
        <v>313500</v>
      </c>
      <c r="X85" s="5"/>
      <c r="Y85" s="5"/>
      <c r="Z85" s="5">
        <f t="shared" si="22"/>
        <v>10450</v>
      </c>
      <c r="AA85" s="5">
        <f t="shared" si="20"/>
        <v>10450</v>
      </c>
      <c r="AB85" s="4"/>
      <c r="AC85" s="3">
        <v>44986</v>
      </c>
      <c r="AD85" s="3"/>
      <c r="AE85" s="3"/>
      <c r="AF85" s="4" t="s">
        <v>67</v>
      </c>
    </row>
    <row r="86" spans="1:32" ht="94.5" x14ac:dyDescent="0.25">
      <c r="A86" s="8" t="s">
        <v>2544</v>
      </c>
      <c r="B86" s="3">
        <v>44704</v>
      </c>
      <c r="C86" s="6">
        <v>1416</v>
      </c>
      <c r="D86" s="8" t="s">
        <v>2926</v>
      </c>
      <c r="E86" s="9" t="s">
        <v>2925</v>
      </c>
      <c r="F86" s="3">
        <v>44729</v>
      </c>
      <c r="G86" s="6" t="s">
        <v>2920</v>
      </c>
      <c r="H86" s="4" t="s">
        <v>77</v>
      </c>
      <c r="I86" s="4" t="s">
        <v>2543</v>
      </c>
      <c r="J86" s="5">
        <v>94399395</v>
      </c>
      <c r="K86" s="35">
        <f t="shared" si="17"/>
        <v>94399395</v>
      </c>
      <c r="L86" s="35">
        <f t="shared" si="17"/>
        <v>94399395</v>
      </c>
      <c r="M86" s="4" t="s">
        <v>558</v>
      </c>
      <c r="N86" s="4" t="s">
        <v>2927</v>
      </c>
      <c r="O86" s="4" t="s">
        <v>22</v>
      </c>
      <c r="P86" s="12">
        <v>100</v>
      </c>
      <c r="Q86" s="6">
        <v>0</v>
      </c>
      <c r="R86" s="6" t="s">
        <v>51</v>
      </c>
      <c r="S86" s="7">
        <v>15</v>
      </c>
      <c r="T86" s="35">
        <f t="shared" si="18"/>
        <v>136.9</v>
      </c>
      <c r="U86" s="5">
        <f t="shared" si="21"/>
        <v>2053.5</v>
      </c>
      <c r="V86" s="5">
        <f t="shared" ref="V86:V149" si="23">W86+X86+Y86</f>
        <v>689550</v>
      </c>
      <c r="W86" s="5">
        <v>689550</v>
      </c>
      <c r="X86" s="5"/>
      <c r="Y86" s="5"/>
      <c r="Z86" s="5">
        <f t="shared" si="22"/>
        <v>45970</v>
      </c>
      <c r="AA86" s="5">
        <f t="shared" si="20"/>
        <v>45970</v>
      </c>
      <c r="AB86" s="4"/>
      <c r="AC86" s="3">
        <v>44986</v>
      </c>
      <c r="AD86" s="3"/>
      <c r="AE86" s="3"/>
      <c r="AF86" s="4" t="s">
        <v>67</v>
      </c>
    </row>
    <row r="87" spans="1:32" ht="134.25" customHeight="1" x14ac:dyDescent="0.25">
      <c r="A87" s="8" t="s">
        <v>2533</v>
      </c>
      <c r="B87" s="3">
        <v>44705</v>
      </c>
      <c r="C87" s="6">
        <v>1416</v>
      </c>
      <c r="D87" s="8" t="s">
        <v>2917</v>
      </c>
      <c r="E87" s="9" t="s">
        <v>2810</v>
      </c>
      <c r="F87" s="3">
        <v>44727</v>
      </c>
      <c r="G87" s="8" t="s">
        <v>2849</v>
      </c>
      <c r="H87" s="4" t="s">
        <v>77</v>
      </c>
      <c r="I87" s="4" t="s">
        <v>2342</v>
      </c>
      <c r="J87" s="5">
        <v>11908450</v>
      </c>
      <c r="K87" s="35">
        <f t="shared" si="17"/>
        <v>11908450</v>
      </c>
      <c r="L87" s="35">
        <f t="shared" si="17"/>
        <v>11908450</v>
      </c>
      <c r="M87" s="4" t="s">
        <v>505</v>
      </c>
      <c r="N87" s="4" t="s">
        <v>2813</v>
      </c>
      <c r="O87" s="4" t="s">
        <v>22</v>
      </c>
      <c r="P87" s="12">
        <v>100</v>
      </c>
      <c r="Q87" s="6">
        <v>0</v>
      </c>
      <c r="R87" s="6" t="s">
        <v>23</v>
      </c>
      <c r="S87" s="7">
        <v>500</v>
      </c>
      <c r="T87" s="35">
        <f t="shared" si="18"/>
        <v>7.85</v>
      </c>
      <c r="U87" s="5">
        <f t="shared" si="21"/>
        <v>3925</v>
      </c>
      <c r="V87" s="5">
        <f t="shared" si="23"/>
        <v>1517000</v>
      </c>
      <c r="W87" s="5">
        <v>1517000</v>
      </c>
      <c r="X87" s="5"/>
      <c r="Y87" s="5"/>
      <c r="Z87" s="5">
        <f t="shared" si="22"/>
        <v>3034</v>
      </c>
      <c r="AA87" s="5">
        <f t="shared" si="20"/>
        <v>3034</v>
      </c>
      <c r="AB87" s="4"/>
      <c r="AC87" s="3">
        <v>44986</v>
      </c>
      <c r="AD87" s="3"/>
      <c r="AE87" s="3"/>
      <c r="AF87" s="4" t="s">
        <v>67</v>
      </c>
    </row>
    <row r="88" spans="1:32" ht="150" customHeight="1" x14ac:dyDescent="0.25">
      <c r="A88" s="8" t="s">
        <v>2531</v>
      </c>
      <c r="B88" s="3">
        <v>44705</v>
      </c>
      <c r="C88" s="6">
        <v>1416</v>
      </c>
      <c r="D88" s="8" t="s">
        <v>2807</v>
      </c>
      <c r="E88" s="9" t="s">
        <v>2805</v>
      </c>
      <c r="F88" s="3">
        <v>44726</v>
      </c>
      <c r="G88" s="8" t="s">
        <v>2803</v>
      </c>
      <c r="H88" s="4" t="s">
        <v>74</v>
      </c>
      <c r="I88" s="4" t="s">
        <v>2346</v>
      </c>
      <c r="J88" s="5">
        <v>130502064</v>
      </c>
      <c r="K88" s="35">
        <f t="shared" si="17"/>
        <v>130502064</v>
      </c>
      <c r="L88" s="35">
        <f t="shared" si="17"/>
        <v>130502064</v>
      </c>
      <c r="M88" s="4" t="s">
        <v>279</v>
      </c>
      <c r="N88" s="4" t="s">
        <v>2808</v>
      </c>
      <c r="O88" s="4" t="s">
        <v>117</v>
      </c>
      <c r="P88" s="12">
        <v>0</v>
      </c>
      <c r="Q88" s="6">
        <v>100</v>
      </c>
      <c r="R88" s="6" t="s">
        <v>23</v>
      </c>
      <c r="S88" s="7">
        <v>400</v>
      </c>
      <c r="T88" s="35">
        <f t="shared" si="18"/>
        <v>29.48</v>
      </c>
      <c r="U88" s="5">
        <f t="shared" si="21"/>
        <v>11792</v>
      </c>
      <c r="V88" s="5">
        <f t="shared" si="23"/>
        <v>4426800</v>
      </c>
      <c r="W88" s="5">
        <v>4426800</v>
      </c>
      <c r="X88" s="5"/>
      <c r="Y88" s="5"/>
      <c r="Z88" s="5">
        <f t="shared" si="22"/>
        <v>11067</v>
      </c>
      <c r="AA88" s="5">
        <f t="shared" si="20"/>
        <v>11067</v>
      </c>
      <c r="AB88" s="4"/>
      <c r="AC88" s="3">
        <v>44986</v>
      </c>
      <c r="AD88" s="3"/>
      <c r="AE88" s="3"/>
      <c r="AF88" s="4" t="s">
        <v>67</v>
      </c>
    </row>
    <row r="89" spans="1:32" ht="125.25" customHeight="1" x14ac:dyDescent="0.25">
      <c r="A89" s="8" t="s">
        <v>2532</v>
      </c>
      <c r="B89" s="3">
        <v>44705</v>
      </c>
      <c r="C89" s="6">
        <v>1416</v>
      </c>
      <c r="D89" s="8" t="s">
        <v>2918</v>
      </c>
      <c r="E89" s="9" t="s">
        <v>2806</v>
      </c>
      <c r="F89" s="3">
        <v>44727</v>
      </c>
      <c r="G89" s="8" t="s">
        <v>2804</v>
      </c>
      <c r="H89" s="4" t="s">
        <v>74</v>
      </c>
      <c r="I89" s="4" t="s">
        <v>2359</v>
      </c>
      <c r="J89" s="5">
        <v>266280000</v>
      </c>
      <c r="K89" s="35">
        <f t="shared" si="17"/>
        <v>266280000</v>
      </c>
      <c r="L89" s="35">
        <f t="shared" si="17"/>
        <v>266280000</v>
      </c>
      <c r="M89" s="4" t="s">
        <v>460</v>
      </c>
      <c r="N89" s="4" t="s">
        <v>2809</v>
      </c>
      <c r="O89" s="4" t="s">
        <v>33</v>
      </c>
      <c r="P89" s="12">
        <v>0</v>
      </c>
      <c r="Q89" s="6">
        <v>100</v>
      </c>
      <c r="R89" s="6" t="s">
        <v>23</v>
      </c>
      <c r="S89" s="7">
        <v>1200</v>
      </c>
      <c r="T89" s="35">
        <f t="shared" si="18"/>
        <v>12.68</v>
      </c>
      <c r="U89" s="5">
        <f t="shared" si="21"/>
        <v>15216</v>
      </c>
      <c r="V89" s="5">
        <f t="shared" si="23"/>
        <v>21000000</v>
      </c>
      <c r="W89" s="5">
        <v>21000000</v>
      </c>
      <c r="X89" s="5"/>
      <c r="Y89" s="5"/>
      <c r="Z89" s="5">
        <f t="shared" si="22"/>
        <v>17500</v>
      </c>
      <c r="AA89" s="5">
        <f t="shared" si="20"/>
        <v>17500</v>
      </c>
      <c r="AB89" s="4"/>
      <c r="AC89" s="3">
        <v>44986</v>
      </c>
      <c r="AD89" s="3"/>
      <c r="AE89" s="3"/>
      <c r="AF89" s="4" t="s">
        <v>67</v>
      </c>
    </row>
    <row r="90" spans="1:32" ht="197.25" customHeight="1" x14ac:dyDescent="0.25">
      <c r="A90" s="8" t="s">
        <v>2557</v>
      </c>
      <c r="B90" s="3">
        <v>44705</v>
      </c>
      <c r="C90" s="6">
        <v>1416</v>
      </c>
      <c r="D90" s="8" t="s">
        <v>3098</v>
      </c>
      <c r="E90" s="9" t="s">
        <v>2942</v>
      </c>
      <c r="F90" s="3">
        <v>44733</v>
      </c>
      <c r="G90" s="8" t="s">
        <v>2943</v>
      </c>
      <c r="H90" s="4" t="s">
        <v>74</v>
      </c>
      <c r="I90" s="4" t="s">
        <v>2343</v>
      </c>
      <c r="J90" s="5">
        <v>514563752</v>
      </c>
      <c r="K90" s="35">
        <f t="shared" si="17"/>
        <v>514563752</v>
      </c>
      <c r="L90" s="35">
        <f t="shared" si="17"/>
        <v>514563752</v>
      </c>
      <c r="M90" s="4" t="s">
        <v>279</v>
      </c>
      <c r="N90" s="4" t="s">
        <v>2944</v>
      </c>
      <c r="O90" s="4" t="s">
        <v>117</v>
      </c>
      <c r="P90" s="12">
        <v>0</v>
      </c>
      <c r="Q90" s="6">
        <v>100</v>
      </c>
      <c r="R90" s="6" t="s">
        <v>23</v>
      </c>
      <c r="S90" s="7">
        <v>800</v>
      </c>
      <c r="T90" s="35">
        <f t="shared" si="18"/>
        <v>25.33</v>
      </c>
      <c r="U90" s="5">
        <f t="shared" si="21"/>
        <v>20264</v>
      </c>
      <c r="V90" s="5">
        <f t="shared" si="23"/>
        <v>20314400</v>
      </c>
      <c r="W90" s="5">
        <v>20314400</v>
      </c>
      <c r="X90" s="5"/>
      <c r="Y90" s="5"/>
      <c r="Z90" s="5">
        <f t="shared" si="22"/>
        <v>25393</v>
      </c>
      <c r="AA90" s="5">
        <f t="shared" si="20"/>
        <v>25393</v>
      </c>
      <c r="AB90" s="4"/>
      <c r="AC90" s="3">
        <v>44986</v>
      </c>
      <c r="AD90" s="3"/>
      <c r="AE90" s="3"/>
      <c r="AF90" s="4" t="s">
        <v>67</v>
      </c>
    </row>
    <row r="91" spans="1:32" ht="78.75" x14ac:dyDescent="0.25">
      <c r="A91" s="8" t="s">
        <v>2534</v>
      </c>
      <c r="B91" s="3">
        <v>44705</v>
      </c>
      <c r="C91" s="6">
        <v>1416</v>
      </c>
      <c r="D91" s="8" t="s">
        <v>462</v>
      </c>
      <c r="E91" s="9" t="s">
        <v>462</v>
      </c>
      <c r="F91" s="3" t="s">
        <v>462</v>
      </c>
      <c r="G91" s="6" t="s">
        <v>462</v>
      </c>
      <c r="H91" s="4" t="s">
        <v>462</v>
      </c>
      <c r="I91" s="4" t="s">
        <v>2358</v>
      </c>
      <c r="J91" s="5">
        <v>0</v>
      </c>
      <c r="K91" s="35">
        <f t="shared" si="17"/>
        <v>0</v>
      </c>
      <c r="L91" s="35">
        <f t="shared" si="17"/>
        <v>0</v>
      </c>
      <c r="M91" s="4"/>
      <c r="N91" s="4"/>
      <c r="O91" s="4"/>
      <c r="P91" s="12"/>
      <c r="Q91" s="6"/>
      <c r="R91" s="6"/>
      <c r="S91" s="7"/>
      <c r="T91" s="35" t="e">
        <f t="shared" si="18"/>
        <v>#DIV/0!</v>
      </c>
      <c r="U91" s="5" t="e">
        <f t="shared" si="21"/>
        <v>#DIV/0!</v>
      </c>
      <c r="V91" s="5">
        <f t="shared" si="23"/>
        <v>0</v>
      </c>
      <c r="W91" s="5"/>
      <c r="X91" s="5"/>
      <c r="Y91" s="5"/>
      <c r="Z91" s="5" t="e">
        <f t="shared" si="22"/>
        <v>#DIV/0!</v>
      </c>
      <c r="AA91" s="5" t="e">
        <f t="shared" si="20"/>
        <v>#DIV/0!</v>
      </c>
      <c r="AB91" s="4"/>
      <c r="AC91" s="3"/>
      <c r="AD91" s="3"/>
      <c r="AE91" s="3"/>
      <c r="AF91" s="4"/>
    </row>
    <row r="92" spans="1:32" ht="179.25" customHeight="1" x14ac:dyDescent="0.25">
      <c r="A92" s="24" t="s">
        <v>2928</v>
      </c>
      <c r="B92" s="23">
        <v>44708</v>
      </c>
      <c r="C92" s="22">
        <v>1416</v>
      </c>
      <c r="D92" s="24" t="s">
        <v>2931</v>
      </c>
      <c r="E92" s="9" t="s">
        <v>2930</v>
      </c>
      <c r="F92" s="23">
        <v>44729</v>
      </c>
      <c r="G92" s="24" t="s">
        <v>2929</v>
      </c>
      <c r="H92" s="36" t="s">
        <v>443</v>
      </c>
      <c r="I92" s="36" t="s">
        <v>2932</v>
      </c>
      <c r="J92" s="5">
        <v>35425048</v>
      </c>
      <c r="K92" s="35">
        <f t="shared" si="17"/>
        <v>35425048</v>
      </c>
      <c r="L92" s="35">
        <f t="shared" si="17"/>
        <v>35425048</v>
      </c>
      <c r="M92" s="36" t="s">
        <v>2933</v>
      </c>
      <c r="N92" s="36" t="s">
        <v>2934</v>
      </c>
      <c r="O92" s="36" t="s">
        <v>22</v>
      </c>
      <c r="P92" s="26">
        <v>100</v>
      </c>
      <c r="Q92" s="22">
        <v>0</v>
      </c>
      <c r="R92" s="22" t="s">
        <v>43</v>
      </c>
      <c r="S92" s="27">
        <v>20</v>
      </c>
      <c r="T92" s="35">
        <f t="shared" si="18"/>
        <v>594.38</v>
      </c>
      <c r="U92" s="5">
        <f t="shared" si="21"/>
        <v>11887.6</v>
      </c>
      <c r="V92" s="5">
        <f t="shared" si="23"/>
        <v>59600</v>
      </c>
      <c r="W92" s="25">
        <v>59600</v>
      </c>
      <c r="X92" s="25"/>
      <c r="Y92" s="25"/>
      <c r="Z92" s="5">
        <f t="shared" si="22"/>
        <v>2980</v>
      </c>
      <c r="AA92" s="5">
        <f t="shared" si="20"/>
        <v>2980</v>
      </c>
      <c r="AB92" s="36"/>
      <c r="AC92" s="23">
        <v>44986</v>
      </c>
      <c r="AD92" s="23"/>
      <c r="AE92" s="23"/>
      <c r="AF92" s="4" t="s">
        <v>67</v>
      </c>
    </row>
    <row r="93" spans="1:32" ht="75" x14ac:dyDescent="0.25">
      <c r="A93" s="8" t="s">
        <v>2558</v>
      </c>
      <c r="B93" s="3">
        <v>44708</v>
      </c>
      <c r="C93" s="6">
        <v>1416</v>
      </c>
      <c r="D93" s="8" t="s">
        <v>3091</v>
      </c>
      <c r="E93" s="9" t="s">
        <v>3090</v>
      </c>
      <c r="F93" s="3">
        <v>44739</v>
      </c>
      <c r="G93" s="6" t="s">
        <v>2975</v>
      </c>
      <c r="H93" s="4" t="s">
        <v>1681</v>
      </c>
      <c r="I93" s="4" t="s">
        <v>714</v>
      </c>
      <c r="J93" s="5">
        <v>380860928</v>
      </c>
      <c r="K93" s="35">
        <f t="shared" ref="K93:K158" si="24">J93</f>
        <v>380860928</v>
      </c>
      <c r="L93" s="35">
        <v>761721856</v>
      </c>
      <c r="M93" s="4" t="s">
        <v>454</v>
      </c>
      <c r="N93" s="4" t="s">
        <v>2214</v>
      </c>
      <c r="O93" s="4" t="s">
        <v>22</v>
      </c>
      <c r="P93" s="6">
        <v>100</v>
      </c>
      <c r="Q93" s="6">
        <v>0</v>
      </c>
      <c r="R93" s="6" t="s">
        <v>26</v>
      </c>
      <c r="S93" s="7">
        <v>28</v>
      </c>
      <c r="T93" s="35">
        <f t="shared" si="18"/>
        <v>258.39999999999998</v>
      </c>
      <c r="U93" s="5">
        <f t="shared" si="21"/>
        <v>7235.1999999999989</v>
      </c>
      <c r="V93" s="5">
        <f t="shared" si="23"/>
        <v>2947840</v>
      </c>
      <c r="W93" s="5">
        <v>1473920</v>
      </c>
      <c r="X93" s="5">
        <v>1473920</v>
      </c>
      <c r="Y93" s="5"/>
      <c r="Z93" s="5">
        <f t="shared" si="22"/>
        <v>105280</v>
      </c>
      <c r="AA93" s="5">
        <f t="shared" si="20"/>
        <v>105280</v>
      </c>
      <c r="AB93" s="4"/>
      <c r="AC93" s="3">
        <v>44958</v>
      </c>
      <c r="AD93" s="3">
        <v>45323</v>
      </c>
      <c r="AE93" s="3"/>
      <c r="AF93" s="4" t="s">
        <v>67</v>
      </c>
    </row>
    <row r="94" spans="1:32" ht="75" x14ac:dyDescent="0.25">
      <c r="A94" s="8" t="s">
        <v>2536</v>
      </c>
      <c r="B94" s="3">
        <v>44706</v>
      </c>
      <c r="C94" s="6">
        <v>1416</v>
      </c>
      <c r="D94" s="8" t="s">
        <v>2909</v>
      </c>
      <c r="E94" s="9" t="s">
        <v>2908</v>
      </c>
      <c r="F94" s="3">
        <v>44729</v>
      </c>
      <c r="G94" s="6" t="s">
        <v>2910</v>
      </c>
      <c r="H94" s="4" t="s">
        <v>77</v>
      </c>
      <c r="I94" s="4" t="s">
        <v>2535</v>
      </c>
      <c r="J94" s="5">
        <v>137016230.40000001</v>
      </c>
      <c r="K94" s="35">
        <f t="shared" si="24"/>
        <v>137016230.40000001</v>
      </c>
      <c r="L94" s="35">
        <v>274032460.80000001</v>
      </c>
      <c r="M94" s="4" t="s">
        <v>554</v>
      </c>
      <c r="N94" s="4" t="s">
        <v>2911</v>
      </c>
      <c r="O94" s="4" t="s">
        <v>555</v>
      </c>
      <c r="P94" s="12">
        <v>0</v>
      </c>
      <c r="Q94" s="6">
        <v>100</v>
      </c>
      <c r="R94" s="6" t="s">
        <v>26</v>
      </c>
      <c r="S94" s="7">
        <v>10</v>
      </c>
      <c r="T94" s="35">
        <f t="shared" si="18"/>
        <v>2013.76</v>
      </c>
      <c r="U94" s="5">
        <f t="shared" si="21"/>
        <v>20137.599999999999</v>
      </c>
      <c r="V94" s="5">
        <f t="shared" si="23"/>
        <v>136080</v>
      </c>
      <c r="W94" s="5">
        <v>68040</v>
      </c>
      <c r="X94" s="5">
        <v>68040</v>
      </c>
      <c r="Y94" s="5"/>
      <c r="Z94" s="5">
        <f t="shared" si="22"/>
        <v>13608</v>
      </c>
      <c r="AA94" s="5">
        <f t="shared" si="20"/>
        <v>13608</v>
      </c>
      <c r="AB94" s="4"/>
      <c r="AC94" s="3">
        <v>45031</v>
      </c>
      <c r="AD94" s="3">
        <v>45397</v>
      </c>
      <c r="AE94" s="3"/>
      <c r="AF94" s="4" t="s">
        <v>67</v>
      </c>
    </row>
    <row r="95" spans="1:32" ht="153" customHeight="1" x14ac:dyDescent="0.25">
      <c r="A95" s="8" t="s">
        <v>2550</v>
      </c>
      <c r="B95" s="3">
        <v>44708</v>
      </c>
      <c r="C95" s="6">
        <v>1416</v>
      </c>
      <c r="D95" s="8" t="s">
        <v>2936</v>
      </c>
      <c r="E95" s="9" t="s">
        <v>2935</v>
      </c>
      <c r="F95" s="3">
        <v>44732</v>
      </c>
      <c r="G95" s="8" t="s">
        <v>2937</v>
      </c>
      <c r="H95" s="4" t="s">
        <v>476</v>
      </c>
      <c r="I95" s="4" t="s">
        <v>2549</v>
      </c>
      <c r="J95" s="5">
        <v>207458313.91999999</v>
      </c>
      <c r="K95" s="35">
        <f t="shared" si="24"/>
        <v>207458313.91999999</v>
      </c>
      <c r="L95" s="35">
        <f>K95</f>
        <v>207458313.91999999</v>
      </c>
      <c r="M95" s="4" t="s">
        <v>2938</v>
      </c>
      <c r="N95" s="4" t="s">
        <v>2939</v>
      </c>
      <c r="O95" s="4" t="s">
        <v>22</v>
      </c>
      <c r="P95" s="12">
        <v>100</v>
      </c>
      <c r="Q95" s="6">
        <v>0</v>
      </c>
      <c r="R95" s="6" t="s">
        <v>43</v>
      </c>
      <c r="S95" s="7">
        <v>120</v>
      </c>
      <c r="T95" s="35">
        <f t="shared" si="18"/>
        <v>31.459999999999997</v>
      </c>
      <c r="U95" s="5">
        <f t="shared" si="21"/>
        <v>3775.2</v>
      </c>
      <c r="V95" s="5">
        <f t="shared" si="23"/>
        <v>6594352</v>
      </c>
      <c r="W95" s="5">
        <v>6594352</v>
      </c>
      <c r="X95" s="5"/>
      <c r="Y95" s="5"/>
      <c r="Z95" s="5">
        <f t="shared" si="22"/>
        <v>54952.933333333334</v>
      </c>
      <c r="AA95" s="5">
        <f t="shared" si="20"/>
        <v>54953</v>
      </c>
      <c r="AB95" s="4"/>
      <c r="AC95" s="3">
        <v>44986</v>
      </c>
      <c r="AD95" s="3"/>
      <c r="AE95" s="3"/>
      <c r="AF95" s="4" t="s">
        <v>67</v>
      </c>
    </row>
    <row r="96" spans="1:32" ht="126" x14ac:dyDescent="0.25">
      <c r="A96" s="8" t="s">
        <v>2745</v>
      </c>
      <c r="B96" s="3">
        <v>44715</v>
      </c>
      <c r="C96" s="6">
        <v>1416</v>
      </c>
      <c r="D96" s="8" t="s">
        <v>3099</v>
      </c>
      <c r="E96" s="9" t="s">
        <v>3100</v>
      </c>
      <c r="F96" s="3">
        <v>44746</v>
      </c>
      <c r="G96" s="6" t="s">
        <v>3007</v>
      </c>
      <c r="H96" s="4" t="s">
        <v>2977</v>
      </c>
      <c r="I96" s="4" t="s">
        <v>2344</v>
      </c>
      <c r="J96" s="5">
        <v>620032406.39999998</v>
      </c>
      <c r="K96" s="35">
        <f t="shared" si="24"/>
        <v>620032406.39999998</v>
      </c>
      <c r="L96" s="35">
        <v>1240064812.8</v>
      </c>
      <c r="M96" s="4" t="s">
        <v>366</v>
      </c>
      <c r="N96" s="4" t="s">
        <v>2978</v>
      </c>
      <c r="O96" s="4" t="s">
        <v>365</v>
      </c>
      <c r="P96" s="12">
        <v>0</v>
      </c>
      <c r="Q96" s="6">
        <v>100</v>
      </c>
      <c r="R96" s="6" t="s">
        <v>190</v>
      </c>
      <c r="S96" s="7">
        <v>120</v>
      </c>
      <c r="T96" s="35">
        <f t="shared" si="18"/>
        <v>142.66999999999999</v>
      </c>
      <c r="U96" s="5">
        <f t="shared" si="21"/>
        <v>17120.399999999998</v>
      </c>
      <c r="V96" s="5">
        <f t="shared" si="23"/>
        <v>8691840</v>
      </c>
      <c r="W96" s="5">
        <v>4345920</v>
      </c>
      <c r="X96" s="5">
        <v>4345920</v>
      </c>
      <c r="Y96" s="5"/>
      <c r="Z96" s="5">
        <f t="shared" si="22"/>
        <v>72432</v>
      </c>
      <c r="AA96" s="5">
        <f t="shared" si="20"/>
        <v>72432</v>
      </c>
      <c r="AB96" s="4"/>
      <c r="AC96" s="3">
        <v>44986</v>
      </c>
      <c r="AD96" s="3">
        <v>45352</v>
      </c>
      <c r="AE96" s="3"/>
      <c r="AF96" s="4" t="s">
        <v>67</v>
      </c>
    </row>
    <row r="97" spans="1:34" ht="177" customHeight="1" x14ac:dyDescent="0.25">
      <c r="A97" s="8" t="s">
        <v>2705</v>
      </c>
      <c r="B97" s="3">
        <v>44715</v>
      </c>
      <c r="C97" s="6">
        <v>1416</v>
      </c>
      <c r="D97" s="8" t="s">
        <v>3317</v>
      </c>
      <c r="E97" s="9" t="s">
        <v>3199</v>
      </c>
      <c r="F97" s="3">
        <v>44750</v>
      </c>
      <c r="G97" s="8" t="s">
        <v>3200</v>
      </c>
      <c r="H97" s="4" t="s">
        <v>2980</v>
      </c>
      <c r="I97" s="4" t="s">
        <v>2706</v>
      </c>
      <c r="J97" s="5">
        <v>1340305164.6600001</v>
      </c>
      <c r="K97" s="35">
        <f t="shared" si="24"/>
        <v>1340305164.6600001</v>
      </c>
      <c r="L97" s="35">
        <f t="shared" ref="L97:L162" si="25">K97</f>
        <v>1340305164.6600001</v>
      </c>
      <c r="M97" s="4" t="s">
        <v>2981</v>
      </c>
      <c r="N97" s="4" t="s">
        <v>2982</v>
      </c>
      <c r="O97" s="4" t="s">
        <v>2983</v>
      </c>
      <c r="P97" s="12">
        <v>100</v>
      </c>
      <c r="Q97" s="6">
        <v>0</v>
      </c>
      <c r="R97" s="6" t="s">
        <v>34</v>
      </c>
      <c r="S97" s="18" t="s">
        <v>2984</v>
      </c>
      <c r="T97" s="35">
        <f t="shared" si="18"/>
        <v>1212.97</v>
      </c>
      <c r="U97" s="21" t="s">
        <v>3261</v>
      </c>
      <c r="V97" s="5">
        <f t="shared" si="23"/>
        <v>1104978</v>
      </c>
      <c r="W97" s="5">
        <v>718236</v>
      </c>
      <c r="X97" s="5">
        <v>386742</v>
      </c>
      <c r="Y97" s="5"/>
      <c r="Z97" s="21" t="s">
        <v>2985</v>
      </c>
      <c r="AA97" s="21" t="s">
        <v>2986</v>
      </c>
      <c r="AB97" s="4"/>
      <c r="AC97" s="3">
        <v>44958</v>
      </c>
      <c r="AD97" s="3">
        <v>45047</v>
      </c>
      <c r="AE97" s="3"/>
      <c r="AF97" s="4" t="s">
        <v>67</v>
      </c>
    </row>
    <row r="98" spans="1:34" ht="94.5" x14ac:dyDescent="0.25">
      <c r="A98" s="8" t="s">
        <v>2740</v>
      </c>
      <c r="B98" s="3">
        <v>44715</v>
      </c>
      <c r="C98" s="6">
        <v>1416</v>
      </c>
      <c r="D98" s="8" t="s">
        <v>3102</v>
      </c>
      <c r="E98" s="9" t="s">
        <v>3101</v>
      </c>
      <c r="F98" s="3">
        <v>44746</v>
      </c>
      <c r="G98" s="6" t="s">
        <v>3008</v>
      </c>
      <c r="H98" s="4" t="s">
        <v>77</v>
      </c>
      <c r="I98" s="4" t="s">
        <v>2262</v>
      </c>
      <c r="J98" s="5">
        <v>1028244621.25</v>
      </c>
      <c r="K98" s="35">
        <f t="shared" si="24"/>
        <v>1028244621.25</v>
      </c>
      <c r="L98" s="35">
        <f t="shared" si="25"/>
        <v>1028244621.25</v>
      </c>
      <c r="M98" s="4" t="s">
        <v>2987</v>
      </c>
      <c r="N98" s="4" t="s">
        <v>2988</v>
      </c>
      <c r="O98" s="4" t="s">
        <v>33</v>
      </c>
      <c r="P98" s="6">
        <v>0</v>
      </c>
      <c r="Q98" s="6">
        <v>100</v>
      </c>
      <c r="R98" s="6" t="s">
        <v>26</v>
      </c>
      <c r="S98" s="7">
        <v>1</v>
      </c>
      <c r="T98" s="35">
        <f t="shared" si="18"/>
        <v>23003.75</v>
      </c>
      <c r="U98" s="5">
        <f t="shared" si="21"/>
        <v>23003.75</v>
      </c>
      <c r="V98" s="5">
        <f t="shared" si="23"/>
        <v>44699</v>
      </c>
      <c r="W98" s="5">
        <v>33532</v>
      </c>
      <c r="X98" s="5">
        <v>11167</v>
      </c>
      <c r="Y98" s="5"/>
      <c r="Z98" s="5">
        <f>V98/S98</f>
        <v>44699</v>
      </c>
      <c r="AA98" s="5">
        <f>_xlfn.CEILING.MATH(Z98)</f>
        <v>44699</v>
      </c>
      <c r="AB98" s="4"/>
      <c r="AC98" s="3">
        <v>45031</v>
      </c>
      <c r="AD98" s="3">
        <v>45108</v>
      </c>
      <c r="AE98" s="3"/>
      <c r="AF98" s="4" t="s">
        <v>67</v>
      </c>
    </row>
    <row r="99" spans="1:34" ht="75" x14ac:dyDescent="0.25">
      <c r="A99" s="8" t="s">
        <v>2743</v>
      </c>
      <c r="B99" s="3">
        <v>44719</v>
      </c>
      <c r="C99" s="6" t="s">
        <v>38</v>
      </c>
      <c r="D99" s="8" t="s">
        <v>3104</v>
      </c>
      <c r="E99" s="9" t="s">
        <v>3103</v>
      </c>
      <c r="F99" s="3">
        <v>44746</v>
      </c>
      <c r="G99" s="6" t="s">
        <v>3009</v>
      </c>
      <c r="H99" s="4" t="s">
        <v>3010</v>
      </c>
      <c r="I99" s="4" t="s">
        <v>852</v>
      </c>
      <c r="J99" s="5">
        <v>255175.8</v>
      </c>
      <c r="K99" s="35">
        <f t="shared" si="24"/>
        <v>255175.8</v>
      </c>
      <c r="L99" s="35">
        <f t="shared" si="25"/>
        <v>255175.8</v>
      </c>
      <c r="M99" s="3" t="s">
        <v>1397</v>
      </c>
      <c r="N99" s="4" t="s">
        <v>3011</v>
      </c>
      <c r="O99" s="4" t="s">
        <v>33</v>
      </c>
      <c r="P99" s="12">
        <v>0</v>
      </c>
      <c r="Q99" s="6">
        <v>100</v>
      </c>
      <c r="R99" s="4" t="s">
        <v>34</v>
      </c>
      <c r="S99" s="6">
        <v>60</v>
      </c>
      <c r="T99" s="35">
        <f>J99/V99</f>
        <v>184.91</v>
      </c>
      <c r="U99" s="5">
        <f t="shared" si="21"/>
        <v>11094.6</v>
      </c>
      <c r="V99" s="5">
        <f t="shared" si="23"/>
        <v>1380</v>
      </c>
      <c r="W99" s="5">
        <v>1380</v>
      </c>
      <c r="X99" s="5"/>
      <c r="Y99" s="5"/>
      <c r="Z99" s="5">
        <f t="shared" ref="Z99:Z162" si="26">V99/S99</f>
        <v>23</v>
      </c>
      <c r="AA99" s="5">
        <f t="shared" ref="AA99:AA162" si="27">_xlfn.CEILING.MATH(Z99)</f>
        <v>23</v>
      </c>
      <c r="AB99" s="4"/>
      <c r="AC99" s="3">
        <v>44986</v>
      </c>
      <c r="AD99" s="3"/>
      <c r="AE99" s="3"/>
      <c r="AF99" s="4" t="s">
        <v>67</v>
      </c>
    </row>
    <row r="100" spans="1:34" ht="117.75" customHeight="1" x14ac:dyDescent="0.25">
      <c r="A100" s="8" t="s">
        <v>2747</v>
      </c>
      <c r="B100" s="3">
        <v>44719</v>
      </c>
      <c r="C100" s="6" t="s">
        <v>38</v>
      </c>
      <c r="D100" s="8" t="s">
        <v>3106</v>
      </c>
      <c r="E100" s="9" t="s">
        <v>3105</v>
      </c>
      <c r="F100" s="3">
        <v>44746</v>
      </c>
      <c r="G100" s="8" t="s">
        <v>3012</v>
      </c>
      <c r="H100" s="4" t="s">
        <v>443</v>
      </c>
      <c r="I100" s="4" t="s">
        <v>1132</v>
      </c>
      <c r="J100" s="5">
        <v>16246512</v>
      </c>
      <c r="K100" s="35">
        <f t="shared" si="24"/>
        <v>16246512</v>
      </c>
      <c r="L100" s="35">
        <f t="shared" si="25"/>
        <v>16246512</v>
      </c>
      <c r="M100" s="4" t="s">
        <v>1682</v>
      </c>
      <c r="N100" s="4" t="s">
        <v>3013</v>
      </c>
      <c r="O100" s="4" t="s">
        <v>22</v>
      </c>
      <c r="P100" s="12">
        <v>100</v>
      </c>
      <c r="Q100" s="6">
        <v>0</v>
      </c>
      <c r="R100" s="6" t="s">
        <v>34</v>
      </c>
      <c r="S100" s="7">
        <v>120</v>
      </c>
      <c r="T100" s="35">
        <f>L100/V100</f>
        <v>65.849999999999994</v>
      </c>
      <c r="U100" s="5">
        <f t="shared" si="21"/>
        <v>7901.9999999999991</v>
      </c>
      <c r="V100" s="5">
        <f t="shared" si="23"/>
        <v>246720</v>
      </c>
      <c r="W100" s="5">
        <v>246720</v>
      </c>
      <c r="X100" s="5"/>
      <c r="Y100" s="5"/>
      <c r="Z100" s="5">
        <f t="shared" si="26"/>
        <v>2056</v>
      </c>
      <c r="AA100" s="5">
        <f t="shared" si="27"/>
        <v>2056</v>
      </c>
      <c r="AB100" s="4"/>
      <c r="AC100" s="3">
        <v>44986</v>
      </c>
      <c r="AD100" s="3"/>
      <c r="AE100" s="3"/>
      <c r="AF100" s="4" t="s">
        <v>67</v>
      </c>
    </row>
    <row r="101" spans="1:34" ht="110.25" x14ac:dyDescent="0.25">
      <c r="A101" s="8" t="s">
        <v>2748</v>
      </c>
      <c r="B101" s="3">
        <v>44719</v>
      </c>
      <c r="C101" s="6" t="s">
        <v>38</v>
      </c>
      <c r="D101" s="8" t="s">
        <v>3108</v>
      </c>
      <c r="E101" s="9" t="s">
        <v>3107</v>
      </c>
      <c r="F101" s="3">
        <v>44746</v>
      </c>
      <c r="G101" s="6" t="s">
        <v>3014</v>
      </c>
      <c r="H101" s="4" t="s">
        <v>443</v>
      </c>
      <c r="I101" s="4" t="s">
        <v>2540</v>
      </c>
      <c r="J101" s="5">
        <v>9815754</v>
      </c>
      <c r="K101" s="35">
        <f t="shared" si="24"/>
        <v>9815754</v>
      </c>
      <c r="L101" s="35">
        <f t="shared" si="25"/>
        <v>9815754</v>
      </c>
      <c r="M101" s="4" t="s">
        <v>3015</v>
      </c>
      <c r="N101" s="4" t="s">
        <v>3016</v>
      </c>
      <c r="O101" s="4" t="s">
        <v>22</v>
      </c>
      <c r="P101" s="12">
        <v>100</v>
      </c>
      <c r="Q101" s="6">
        <v>0</v>
      </c>
      <c r="R101" s="6" t="s">
        <v>43</v>
      </c>
      <c r="S101" s="7">
        <v>60</v>
      </c>
      <c r="T101" s="35">
        <f>L101/V101</f>
        <v>1.83</v>
      </c>
      <c r="U101" s="5">
        <f t="shared" si="21"/>
        <v>109.80000000000001</v>
      </c>
      <c r="V101" s="5">
        <f t="shared" si="23"/>
        <v>5363800</v>
      </c>
      <c r="W101" s="5">
        <v>5363800</v>
      </c>
      <c r="X101" s="5"/>
      <c r="Y101" s="5"/>
      <c r="Z101" s="5">
        <f t="shared" si="26"/>
        <v>89396.666666666672</v>
      </c>
      <c r="AA101" s="5">
        <f t="shared" si="27"/>
        <v>89397</v>
      </c>
      <c r="AB101" s="4"/>
      <c r="AC101" s="3">
        <v>44986</v>
      </c>
      <c r="AD101" s="3"/>
      <c r="AE101" s="3"/>
      <c r="AF101" s="4" t="s">
        <v>67</v>
      </c>
    </row>
    <row r="102" spans="1:34" ht="189" x14ac:dyDescent="0.25">
      <c r="A102" s="8" t="s">
        <v>2727</v>
      </c>
      <c r="B102" s="3">
        <v>44719</v>
      </c>
      <c r="C102" s="6">
        <v>1416</v>
      </c>
      <c r="D102" s="8" t="s">
        <v>3110</v>
      </c>
      <c r="E102" s="9" t="s">
        <v>3109</v>
      </c>
      <c r="F102" s="3">
        <v>44746</v>
      </c>
      <c r="G102" s="8" t="s">
        <v>3017</v>
      </c>
      <c r="H102" s="4" t="s">
        <v>74</v>
      </c>
      <c r="I102" s="4" t="s">
        <v>2726</v>
      </c>
      <c r="J102" s="5">
        <v>58559580</v>
      </c>
      <c r="K102" s="35">
        <f t="shared" si="24"/>
        <v>58559580</v>
      </c>
      <c r="L102" s="35">
        <v>117119160</v>
      </c>
      <c r="M102" s="4" t="s">
        <v>1409</v>
      </c>
      <c r="N102" s="4" t="s">
        <v>3018</v>
      </c>
      <c r="O102" s="4" t="s">
        <v>33</v>
      </c>
      <c r="P102" s="12">
        <v>0</v>
      </c>
      <c r="Q102" s="6">
        <v>100</v>
      </c>
      <c r="R102" s="6" t="s">
        <v>23</v>
      </c>
      <c r="S102" s="7">
        <v>3000</v>
      </c>
      <c r="T102" s="35">
        <f>L102/V102</f>
        <v>12.37</v>
      </c>
      <c r="U102" s="5">
        <f t="shared" si="21"/>
        <v>37110</v>
      </c>
      <c r="V102" s="5">
        <f t="shared" si="23"/>
        <v>9468000</v>
      </c>
      <c r="W102" s="5">
        <v>4734000</v>
      </c>
      <c r="X102" s="5">
        <v>4734000</v>
      </c>
      <c r="Y102" s="5"/>
      <c r="Z102" s="5">
        <f t="shared" si="26"/>
        <v>3156</v>
      </c>
      <c r="AA102" s="5">
        <f t="shared" si="27"/>
        <v>3156</v>
      </c>
      <c r="AB102" s="4"/>
      <c r="AC102" s="3">
        <v>44986</v>
      </c>
      <c r="AD102" s="3">
        <v>45352</v>
      </c>
      <c r="AE102" s="3"/>
      <c r="AF102" s="4" t="s">
        <v>67</v>
      </c>
    </row>
    <row r="103" spans="1:34" ht="78.75" x14ac:dyDescent="0.25">
      <c r="A103" s="8" t="s">
        <v>2719</v>
      </c>
      <c r="B103" s="3">
        <v>44719</v>
      </c>
      <c r="C103" s="6">
        <v>1416</v>
      </c>
      <c r="D103" s="8" t="s">
        <v>3318</v>
      </c>
      <c r="E103" s="9" t="s">
        <v>3201</v>
      </c>
      <c r="F103" s="3">
        <v>44750</v>
      </c>
      <c r="G103" s="8" t="s">
        <v>3202</v>
      </c>
      <c r="H103" s="4" t="s">
        <v>74</v>
      </c>
      <c r="I103" s="4" t="s">
        <v>2718</v>
      </c>
      <c r="J103" s="5">
        <v>661336500</v>
      </c>
      <c r="K103" s="35">
        <f t="shared" si="24"/>
        <v>661336500</v>
      </c>
      <c r="L103" s="5">
        <v>1322673000</v>
      </c>
      <c r="M103" s="4" t="s">
        <v>1004</v>
      </c>
      <c r="N103" s="4" t="s">
        <v>3203</v>
      </c>
      <c r="O103" s="4" t="s">
        <v>36</v>
      </c>
      <c r="P103" s="12">
        <v>0</v>
      </c>
      <c r="Q103" s="6">
        <v>100</v>
      </c>
      <c r="R103" s="4" t="s">
        <v>3204</v>
      </c>
      <c r="S103" s="7">
        <v>1</v>
      </c>
      <c r="T103" s="35" t="s">
        <v>3205</v>
      </c>
      <c r="U103" s="35" t="s">
        <v>3205</v>
      </c>
      <c r="V103" s="5">
        <f t="shared" si="23"/>
        <v>357600</v>
      </c>
      <c r="W103" s="5">
        <v>178800</v>
      </c>
      <c r="X103" s="5">
        <v>178800</v>
      </c>
      <c r="Y103" s="5"/>
      <c r="Z103" s="5">
        <f t="shared" si="26"/>
        <v>357600</v>
      </c>
      <c r="AA103" s="5">
        <f t="shared" si="27"/>
        <v>357600</v>
      </c>
      <c r="AB103" s="4"/>
      <c r="AC103" s="3">
        <v>44986</v>
      </c>
      <c r="AD103" s="3">
        <v>45352</v>
      </c>
      <c r="AE103" s="3"/>
      <c r="AF103" s="4" t="s">
        <v>67</v>
      </c>
      <c r="AG103" s="4"/>
      <c r="AH103" s="4"/>
    </row>
    <row r="104" spans="1:34" ht="110.25" x14ac:dyDescent="0.25">
      <c r="A104" s="8" t="s">
        <v>2725</v>
      </c>
      <c r="B104" s="3">
        <v>44719</v>
      </c>
      <c r="C104" s="6">
        <v>1416</v>
      </c>
      <c r="D104" s="8" t="s">
        <v>3112</v>
      </c>
      <c r="E104" s="9" t="s">
        <v>3111</v>
      </c>
      <c r="F104" s="3">
        <v>44746</v>
      </c>
      <c r="G104" s="6" t="s">
        <v>3020</v>
      </c>
      <c r="H104" s="4" t="s">
        <v>3021</v>
      </c>
      <c r="I104" s="4" t="s">
        <v>2724</v>
      </c>
      <c r="J104" s="5">
        <v>223738702.88</v>
      </c>
      <c r="K104" s="35">
        <f t="shared" si="24"/>
        <v>223738702.88</v>
      </c>
      <c r="L104" s="35">
        <f t="shared" si="25"/>
        <v>223738702.88</v>
      </c>
      <c r="M104" s="4" t="s">
        <v>765</v>
      </c>
      <c r="N104" s="4" t="s">
        <v>2151</v>
      </c>
      <c r="O104" s="4" t="s">
        <v>555</v>
      </c>
      <c r="P104" s="12">
        <v>0</v>
      </c>
      <c r="Q104" s="6">
        <v>100</v>
      </c>
      <c r="R104" s="6" t="s">
        <v>26</v>
      </c>
      <c r="S104" s="7">
        <v>1</v>
      </c>
      <c r="T104" s="35">
        <f>L104/V104</f>
        <v>263842.81</v>
      </c>
      <c r="U104" s="5">
        <f t="shared" si="21"/>
        <v>263842.81</v>
      </c>
      <c r="V104" s="5">
        <f t="shared" si="23"/>
        <v>848</v>
      </c>
      <c r="W104" s="5">
        <v>848</v>
      </c>
      <c r="X104" s="5"/>
      <c r="Y104" s="5"/>
      <c r="Z104" s="5">
        <f t="shared" si="26"/>
        <v>848</v>
      </c>
      <c r="AA104" s="5">
        <f t="shared" si="27"/>
        <v>848</v>
      </c>
      <c r="AB104" s="4"/>
      <c r="AC104" s="3">
        <v>44986</v>
      </c>
      <c r="AD104" s="3"/>
      <c r="AE104" s="3"/>
      <c r="AF104" s="4" t="s">
        <v>67</v>
      </c>
      <c r="AG104" s="4"/>
      <c r="AH104" s="4"/>
    </row>
    <row r="105" spans="1:34" ht="75" x14ac:dyDescent="0.25">
      <c r="A105" s="8" t="s">
        <v>2723</v>
      </c>
      <c r="B105" s="3">
        <v>44719</v>
      </c>
      <c r="C105" s="6">
        <v>1416</v>
      </c>
      <c r="D105" s="8" t="s">
        <v>3114</v>
      </c>
      <c r="E105" s="9" t="s">
        <v>3113</v>
      </c>
      <c r="F105" s="3">
        <v>44746</v>
      </c>
      <c r="G105" s="6" t="s">
        <v>3022</v>
      </c>
      <c r="H105" s="4" t="s">
        <v>3021</v>
      </c>
      <c r="I105" s="4" t="s">
        <v>2722</v>
      </c>
      <c r="J105" s="5">
        <v>282522763.16000003</v>
      </c>
      <c r="K105" s="35">
        <f t="shared" si="24"/>
        <v>282522763.16000003</v>
      </c>
      <c r="L105" s="35">
        <f t="shared" si="25"/>
        <v>282522763.16000003</v>
      </c>
      <c r="M105" s="4" t="s">
        <v>765</v>
      </c>
      <c r="N105" s="4" t="s">
        <v>2148</v>
      </c>
      <c r="O105" s="4" t="s">
        <v>555</v>
      </c>
      <c r="P105" s="12">
        <v>0</v>
      </c>
      <c r="Q105" s="6">
        <v>100</v>
      </c>
      <c r="R105" s="6" t="s">
        <v>26</v>
      </c>
      <c r="S105" s="7">
        <v>1</v>
      </c>
      <c r="T105" s="35">
        <f>L105/V105</f>
        <v>52768.540000000008</v>
      </c>
      <c r="U105" s="5">
        <f t="shared" si="21"/>
        <v>52768.540000000008</v>
      </c>
      <c r="V105" s="5">
        <f t="shared" si="23"/>
        <v>5354</v>
      </c>
      <c r="W105" s="5">
        <v>5354</v>
      </c>
      <c r="X105" s="5"/>
      <c r="Y105" s="5"/>
      <c r="Z105" s="5">
        <f t="shared" si="26"/>
        <v>5354</v>
      </c>
      <c r="AA105" s="5">
        <f t="shared" si="27"/>
        <v>5354</v>
      </c>
      <c r="AB105" s="4"/>
      <c r="AC105" s="3">
        <v>44986</v>
      </c>
      <c r="AD105" s="3"/>
      <c r="AE105" s="3"/>
      <c r="AF105" s="4" t="s">
        <v>67</v>
      </c>
    </row>
    <row r="106" spans="1:34" ht="75" x14ac:dyDescent="0.25">
      <c r="A106" s="8" t="s">
        <v>2717</v>
      </c>
      <c r="B106" s="3">
        <v>44721</v>
      </c>
      <c r="C106" s="6" t="s">
        <v>38</v>
      </c>
      <c r="D106" s="8" t="s">
        <v>3116</v>
      </c>
      <c r="E106" s="9" t="s">
        <v>3115</v>
      </c>
      <c r="F106" s="3">
        <v>44746</v>
      </c>
      <c r="G106" s="8" t="s">
        <v>3023</v>
      </c>
      <c r="H106" s="4" t="s">
        <v>73</v>
      </c>
      <c r="I106" s="4" t="s">
        <v>2609</v>
      </c>
      <c r="J106" s="5">
        <v>97072971</v>
      </c>
      <c r="K106" s="35">
        <f t="shared" si="24"/>
        <v>97072971</v>
      </c>
      <c r="L106" s="35">
        <f t="shared" si="25"/>
        <v>97072971</v>
      </c>
      <c r="M106" s="4" t="s">
        <v>1256</v>
      </c>
      <c r="N106" s="4" t="s">
        <v>3024</v>
      </c>
      <c r="O106" s="4" t="s">
        <v>22</v>
      </c>
      <c r="P106" s="12">
        <v>100</v>
      </c>
      <c r="Q106" s="6">
        <v>0</v>
      </c>
      <c r="R106" s="6" t="s">
        <v>34</v>
      </c>
      <c r="S106" s="7">
        <v>30</v>
      </c>
      <c r="T106" s="35">
        <f>L106/V106</f>
        <v>21.65</v>
      </c>
      <c r="U106" s="5">
        <f t="shared" si="21"/>
        <v>649.5</v>
      </c>
      <c r="V106" s="5">
        <f t="shared" si="23"/>
        <v>4483740</v>
      </c>
      <c r="W106" s="5">
        <v>4483740</v>
      </c>
      <c r="X106" s="5"/>
      <c r="Y106" s="5"/>
      <c r="Z106" s="5">
        <f t="shared" si="26"/>
        <v>149458</v>
      </c>
      <c r="AA106" s="5">
        <f t="shared" si="27"/>
        <v>149458</v>
      </c>
      <c r="AB106" s="4"/>
      <c r="AC106" s="3">
        <v>44986</v>
      </c>
      <c r="AD106" s="3"/>
      <c r="AE106" s="3"/>
      <c r="AF106" s="4" t="s">
        <v>67</v>
      </c>
    </row>
    <row r="107" spans="1:34" ht="189" x14ac:dyDescent="0.25">
      <c r="A107" s="8" t="s">
        <v>2716</v>
      </c>
      <c r="B107" s="3">
        <v>44721</v>
      </c>
      <c r="C107" s="6">
        <v>1416</v>
      </c>
      <c r="D107" s="8" t="s">
        <v>3118</v>
      </c>
      <c r="E107" s="9" t="s">
        <v>3117</v>
      </c>
      <c r="F107" s="3">
        <v>44747</v>
      </c>
      <c r="G107" s="6" t="s">
        <v>3025</v>
      </c>
      <c r="H107" s="4" t="s">
        <v>77</v>
      </c>
      <c r="I107" s="4" t="s">
        <v>2541</v>
      </c>
      <c r="J107" s="5">
        <v>10545799</v>
      </c>
      <c r="K107" s="35">
        <f t="shared" si="24"/>
        <v>10545799</v>
      </c>
      <c r="L107" s="35">
        <f t="shared" si="25"/>
        <v>10545799</v>
      </c>
      <c r="M107" s="4" t="s">
        <v>3026</v>
      </c>
      <c r="N107" s="4" t="s">
        <v>3027</v>
      </c>
      <c r="O107" s="4" t="s">
        <v>33</v>
      </c>
      <c r="P107" s="12">
        <v>0</v>
      </c>
      <c r="Q107" s="6">
        <v>100</v>
      </c>
      <c r="R107" s="6" t="s">
        <v>34</v>
      </c>
      <c r="S107" s="18">
        <v>1</v>
      </c>
      <c r="T107" s="35">
        <f>L107/V107</f>
        <v>14446.3</v>
      </c>
      <c r="U107" s="5">
        <f t="shared" si="21"/>
        <v>14446.3</v>
      </c>
      <c r="V107" s="5">
        <f t="shared" si="23"/>
        <v>730</v>
      </c>
      <c r="W107" s="5">
        <v>555</v>
      </c>
      <c r="X107" s="5">
        <v>175</v>
      </c>
      <c r="Y107" s="5"/>
      <c r="Z107" s="5">
        <f t="shared" si="26"/>
        <v>730</v>
      </c>
      <c r="AA107" s="5">
        <f t="shared" si="27"/>
        <v>730</v>
      </c>
      <c r="AB107" s="4"/>
      <c r="AC107" s="3">
        <v>45031</v>
      </c>
      <c r="AD107" s="3">
        <v>45108</v>
      </c>
      <c r="AE107" s="3"/>
      <c r="AF107" s="4" t="s">
        <v>67</v>
      </c>
    </row>
    <row r="108" spans="1:34" ht="63" customHeight="1" x14ac:dyDescent="0.25">
      <c r="A108" s="8" t="s">
        <v>2715</v>
      </c>
      <c r="B108" s="3">
        <v>44721</v>
      </c>
      <c r="C108" s="6" t="s">
        <v>38</v>
      </c>
      <c r="D108" s="8" t="s">
        <v>3123</v>
      </c>
      <c r="E108" s="9" t="s">
        <v>3119</v>
      </c>
      <c r="F108" s="3">
        <v>44746</v>
      </c>
      <c r="G108" s="6" t="s">
        <v>3028</v>
      </c>
      <c r="H108" s="4" t="s">
        <v>1403</v>
      </c>
      <c r="I108" s="4" t="s">
        <v>2539</v>
      </c>
      <c r="J108" s="5">
        <v>22402406.399999999</v>
      </c>
      <c r="K108" s="35">
        <f t="shared" si="24"/>
        <v>22402406.399999999</v>
      </c>
      <c r="L108" s="35">
        <f t="shared" si="25"/>
        <v>22402406.399999999</v>
      </c>
      <c r="M108" s="3" t="s">
        <v>1624</v>
      </c>
      <c r="N108" s="4" t="s">
        <v>2475</v>
      </c>
      <c r="O108" s="4" t="s">
        <v>22</v>
      </c>
      <c r="P108" s="12">
        <v>100</v>
      </c>
      <c r="Q108" s="6">
        <v>0</v>
      </c>
      <c r="R108" s="4" t="s">
        <v>34</v>
      </c>
      <c r="S108" s="6">
        <v>60</v>
      </c>
      <c r="T108" s="35">
        <f>J108/V108</f>
        <v>28.159999999999997</v>
      </c>
      <c r="U108" s="5">
        <f t="shared" si="21"/>
        <v>1689.6</v>
      </c>
      <c r="V108" s="5">
        <f t="shared" si="23"/>
        <v>795540</v>
      </c>
      <c r="W108" s="5">
        <v>795540</v>
      </c>
      <c r="X108" s="5"/>
      <c r="Y108" s="5"/>
      <c r="Z108" s="5">
        <f t="shared" si="26"/>
        <v>13259</v>
      </c>
      <c r="AA108" s="5">
        <f t="shared" si="27"/>
        <v>13259</v>
      </c>
      <c r="AB108" s="4"/>
      <c r="AC108" s="3">
        <v>44986</v>
      </c>
      <c r="AD108" s="3"/>
      <c r="AE108" s="3"/>
      <c r="AF108" s="4" t="s">
        <v>67</v>
      </c>
    </row>
    <row r="109" spans="1:34" ht="75" x14ac:dyDescent="0.25">
      <c r="A109" s="8" t="s">
        <v>2714</v>
      </c>
      <c r="B109" s="3">
        <v>44721</v>
      </c>
      <c r="C109" s="6" t="s">
        <v>38</v>
      </c>
      <c r="D109" s="8" t="s">
        <v>3124</v>
      </c>
      <c r="E109" s="9" t="s">
        <v>3120</v>
      </c>
      <c r="F109" s="3">
        <v>44746</v>
      </c>
      <c r="G109" s="8" t="s">
        <v>3029</v>
      </c>
      <c r="H109" s="4" t="s">
        <v>73</v>
      </c>
      <c r="I109" s="4" t="s">
        <v>2611</v>
      </c>
      <c r="J109" s="5">
        <v>35863167.600000001</v>
      </c>
      <c r="K109" s="35">
        <f t="shared" si="24"/>
        <v>35863167.600000001</v>
      </c>
      <c r="L109" s="35">
        <f t="shared" si="25"/>
        <v>35863167.600000001</v>
      </c>
      <c r="M109" s="4" t="s">
        <v>1430</v>
      </c>
      <c r="N109" s="4" t="s">
        <v>3030</v>
      </c>
      <c r="O109" s="4" t="s">
        <v>37</v>
      </c>
      <c r="P109" s="12">
        <v>0</v>
      </c>
      <c r="Q109" s="6">
        <v>100</v>
      </c>
      <c r="R109" s="6" t="s">
        <v>34</v>
      </c>
      <c r="S109" s="7">
        <v>30</v>
      </c>
      <c r="T109" s="35">
        <f t="shared" ref="T109:T140" si="28">L109/V109</f>
        <v>414.22</v>
      </c>
      <c r="U109" s="5">
        <f t="shared" si="21"/>
        <v>12426.6</v>
      </c>
      <c r="V109" s="5">
        <f t="shared" si="23"/>
        <v>86580</v>
      </c>
      <c r="W109" s="5">
        <v>86580</v>
      </c>
      <c r="X109" s="5"/>
      <c r="Y109" s="5"/>
      <c r="Z109" s="5">
        <f t="shared" si="26"/>
        <v>2886</v>
      </c>
      <c r="AA109" s="5">
        <f t="shared" si="27"/>
        <v>2886</v>
      </c>
      <c r="AB109" s="4"/>
      <c r="AC109" s="3">
        <v>44986</v>
      </c>
      <c r="AD109" s="3"/>
      <c r="AE109" s="3"/>
      <c r="AF109" s="4" t="s">
        <v>67</v>
      </c>
    </row>
    <row r="110" spans="1:34" ht="164.25" customHeight="1" x14ac:dyDescent="0.25">
      <c r="A110" s="8" t="s">
        <v>2713</v>
      </c>
      <c r="B110" s="3">
        <v>44721</v>
      </c>
      <c r="C110" s="6" t="s">
        <v>38</v>
      </c>
      <c r="D110" s="8" t="s">
        <v>3125</v>
      </c>
      <c r="E110" s="9" t="s">
        <v>3121</v>
      </c>
      <c r="F110" s="3">
        <v>44746</v>
      </c>
      <c r="G110" s="6" t="s">
        <v>3031</v>
      </c>
      <c r="H110" s="4" t="s">
        <v>1403</v>
      </c>
      <c r="I110" s="4" t="s">
        <v>2559</v>
      </c>
      <c r="J110" s="5">
        <v>2508579</v>
      </c>
      <c r="K110" s="35">
        <f t="shared" si="24"/>
        <v>2508579</v>
      </c>
      <c r="L110" s="35">
        <f t="shared" si="25"/>
        <v>2508579</v>
      </c>
      <c r="M110" s="4" t="s">
        <v>1624</v>
      </c>
      <c r="N110" s="4" t="s">
        <v>2436</v>
      </c>
      <c r="O110" s="4" t="s">
        <v>22</v>
      </c>
      <c r="P110" s="12">
        <v>100</v>
      </c>
      <c r="Q110" s="6">
        <v>0</v>
      </c>
      <c r="R110" s="6" t="s">
        <v>34</v>
      </c>
      <c r="S110" s="7">
        <v>20</v>
      </c>
      <c r="T110" s="35">
        <f t="shared" si="28"/>
        <v>31.65</v>
      </c>
      <c r="U110" s="5">
        <f t="shared" si="21"/>
        <v>633</v>
      </c>
      <c r="V110" s="5">
        <f t="shared" si="23"/>
        <v>79260</v>
      </c>
      <c r="W110" s="5">
        <v>79260</v>
      </c>
      <c r="X110" s="5"/>
      <c r="Y110" s="5"/>
      <c r="Z110" s="5">
        <f t="shared" si="26"/>
        <v>3963</v>
      </c>
      <c r="AA110" s="5">
        <f t="shared" si="27"/>
        <v>3963</v>
      </c>
      <c r="AB110" s="4"/>
      <c r="AC110" s="3">
        <v>44986</v>
      </c>
      <c r="AD110" s="3"/>
      <c r="AE110" s="3"/>
      <c r="AF110" s="4" t="s">
        <v>67</v>
      </c>
    </row>
    <row r="111" spans="1:34" ht="144.75" customHeight="1" x14ac:dyDescent="0.25">
      <c r="A111" s="8" t="s">
        <v>2712</v>
      </c>
      <c r="B111" s="3">
        <v>44721</v>
      </c>
      <c r="C111" s="6">
        <v>1416</v>
      </c>
      <c r="D111" s="8" t="s">
        <v>3126</v>
      </c>
      <c r="E111" s="9" t="s">
        <v>3122</v>
      </c>
      <c r="F111" s="3">
        <v>44746</v>
      </c>
      <c r="G111" s="8" t="s">
        <v>3032</v>
      </c>
      <c r="H111" s="4" t="s">
        <v>3010</v>
      </c>
      <c r="I111" s="4" t="s">
        <v>2711</v>
      </c>
      <c r="J111" s="5">
        <v>1169454</v>
      </c>
      <c r="K111" s="35">
        <f t="shared" si="24"/>
        <v>1169454</v>
      </c>
      <c r="L111" s="35">
        <f t="shared" si="25"/>
        <v>1169454</v>
      </c>
      <c r="M111" s="4" t="s">
        <v>1397</v>
      </c>
      <c r="N111" s="4" t="s">
        <v>3033</v>
      </c>
      <c r="O111" s="4" t="s">
        <v>33</v>
      </c>
      <c r="P111" s="12">
        <v>0</v>
      </c>
      <c r="Q111" s="6">
        <v>100</v>
      </c>
      <c r="R111" s="6" t="s">
        <v>34</v>
      </c>
      <c r="S111" s="7">
        <v>60</v>
      </c>
      <c r="T111" s="35">
        <f t="shared" si="28"/>
        <v>336.05</v>
      </c>
      <c r="U111" s="5">
        <f t="shared" si="21"/>
        <v>20163</v>
      </c>
      <c r="V111" s="5">
        <f t="shared" si="23"/>
        <v>3480</v>
      </c>
      <c r="W111" s="5">
        <v>3480</v>
      </c>
      <c r="X111" s="5"/>
      <c r="Y111" s="5"/>
      <c r="Z111" s="5">
        <f t="shared" si="26"/>
        <v>58</v>
      </c>
      <c r="AA111" s="5">
        <f t="shared" si="27"/>
        <v>58</v>
      </c>
      <c r="AB111" s="4"/>
      <c r="AC111" s="3">
        <v>44986</v>
      </c>
      <c r="AD111" s="3"/>
      <c r="AE111" s="3"/>
      <c r="AF111" s="4" t="s">
        <v>67</v>
      </c>
    </row>
    <row r="112" spans="1:34" ht="75" x14ac:dyDescent="0.25">
      <c r="A112" s="8" t="s">
        <v>2710</v>
      </c>
      <c r="B112" s="3">
        <v>44721</v>
      </c>
      <c r="C112" s="6" t="s">
        <v>38</v>
      </c>
      <c r="D112" s="8" t="s">
        <v>3128</v>
      </c>
      <c r="E112" s="9" t="s">
        <v>3127</v>
      </c>
      <c r="F112" s="3">
        <v>44746</v>
      </c>
      <c r="G112" s="8" t="s">
        <v>3034</v>
      </c>
      <c r="H112" s="4" t="s">
        <v>73</v>
      </c>
      <c r="I112" s="4" t="s">
        <v>867</v>
      </c>
      <c r="J112" s="5">
        <v>766871</v>
      </c>
      <c r="K112" s="35">
        <f t="shared" si="24"/>
        <v>766871</v>
      </c>
      <c r="L112" s="35">
        <f t="shared" si="25"/>
        <v>766871</v>
      </c>
      <c r="M112" s="4" t="s">
        <v>1256</v>
      </c>
      <c r="N112" s="4" t="s">
        <v>3035</v>
      </c>
      <c r="O112" s="4" t="s">
        <v>22</v>
      </c>
      <c r="P112" s="12">
        <v>100</v>
      </c>
      <c r="Q112" s="6">
        <v>0</v>
      </c>
      <c r="R112" s="6" t="s">
        <v>34</v>
      </c>
      <c r="S112" s="7">
        <v>60</v>
      </c>
      <c r="T112" s="35">
        <f t="shared" si="28"/>
        <v>4.97</v>
      </c>
      <c r="U112" s="5">
        <f t="shared" si="21"/>
        <v>298.2</v>
      </c>
      <c r="V112" s="5">
        <f t="shared" si="23"/>
        <v>154300</v>
      </c>
      <c r="W112" s="5">
        <v>154300</v>
      </c>
      <c r="X112" s="5"/>
      <c r="Y112" s="5"/>
      <c r="Z112" s="5">
        <f t="shared" si="26"/>
        <v>2571.6666666666665</v>
      </c>
      <c r="AA112" s="5">
        <f t="shared" si="27"/>
        <v>2572</v>
      </c>
      <c r="AB112" s="4"/>
      <c r="AC112" s="3">
        <v>44986</v>
      </c>
      <c r="AD112" s="3"/>
      <c r="AE112" s="3"/>
      <c r="AF112" s="4" t="s">
        <v>67</v>
      </c>
    </row>
    <row r="113" spans="1:32" ht="75" x14ac:dyDescent="0.25">
      <c r="A113" s="8" t="s">
        <v>2709</v>
      </c>
      <c r="B113" s="3">
        <v>44721</v>
      </c>
      <c r="C113" s="6">
        <v>1416</v>
      </c>
      <c r="D113" s="8" t="s">
        <v>3319</v>
      </c>
      <c r="E113" s="9" t="s">
        <v>3129</v>
      </c>
      <c r="F113" s="3">
        <v>44750</v>
      </c>
      <c r="G113" s="8" t="s">
        <v>3086</v>
      </c>
      <c r="H113" s="4" t="s">
        <v>3021</v>
      </c>
      <c r="I113" s="4" t="s">
        <v>1702</v>
      </c>
      <c r="J113" s="5">
        <v>1349397104.8800001</v>
      </c>
      <c r="K113" s="35">
        <f t="shared" si="24"/>
        <v>1349397104.8800001</v>
      </c>
      <c r="L113" s="35">
        <f t="shared" si="25"/>
        <v>1349397104.8800001</v>
      </c>
      <c r="M113" s="4" t="s">
        <v>765</v>
      </c>
      <c r="N113" s="4" t="s">
        <v>2149</v>
      </c>
      <c r="O113" s="4" t="s">
        <v>555</v>
      </c>
      <c r="P113" s="12">
        <v>0</v>
      </c>
      <c r="Q113" s="6">
        <v>100</v>
      </c>
      <c r="R113" s="6" t="s">
        <v>26</v>
      </c>
      <c r="S113" s="54">
        <v>0.4</v>
      </c>
      <c r="T113" s="35">
        <f t="shared" si="28"/>
        <v>263842.70000000007</v>
      </c>
      <c r="U113" s="5">
        <f t="shared" si="21"/>
        <v>105537.08000000003</v>
      </c>
      <c r="V113" s="5">
        <f t="shared" si="23"/>
        <v>5114.3999999999996</v>
      </c>
      <c r="W113" s="5">
        <v>5114.3999999999996</v>
      </c>
      <c r="X113" s="5"/>
      <c r="Y113" s="5"/>
      <c r="Z113" s="5">
        <f t="shared" si="26"/>
        <v>12785.999999999998</v>
      </c>
      <c r="AA113" s="5">
        <f t="shared" si="27"/>
        <v>12786</v>
      </c>
      <c r="AB113" s="4"/>
      <c r="AC113" s="3">
        <v>44958</v>
      </c>
      <c r="AD113" s="3"/>
      <c r="AE113" s="3"/>
      <c r="AF113" s="4" t="s">
        <v>67</v>
      </c>
    </row>
    <row r="114" spans="1:32" ht="215.25" customHeight="1" x14ac:dyDescent="0.25">
      <c r="A114" s="8" t="s">
        <v>2708</v>
      </c>
      <c r="B114" s="3">
        <v>44721</v>
      </c>
      <c r="C114" s="6">
        <v>1416</v>
      </c>
      <c r="D114" s="8" t="s">
        <v>3131</v>
      </c>
      <c r="E114" s="9" t="s">
        <v>3130</v>
      </c>
      <c r="F114" s="3">
        <v>44746</v>
      </c>
      <c r="G114" s="6" t="s">
        <v>3036</v>
      </c>
      <c r="H114" s="4" t="s">
        <v>77</v>
      </c>
      <c r="I114" s="4" t="s">
        <v>2707</v>
      </c>
      <c r="J114" s="5">
        <v>83392186.799999997</v>
      </c>
      <c r="K114" s="35">
        <f t="shared" si="24"/>
        <v>83392186.799999997</v>
      </c>
      <c r="L114" s="35">
        <v>132241909.8</v>
      </c>
      <c r="M114" s="4" t="s">
        <v>554</v>
      </c>
      <c r="N114" s="4" t="s">
        <v>2172</v>
      </c>
      <c r="O114" s="4" t="s">
        <v>555</v>
      </c>
      <c r="P114" s="12">
        <v>0</v>
      </c>
      <c r="Q114" s="6">
        <v>100</v>
      </c>
      <c r="R114" s="6" t="s">
        <v>26</v>
      </c>
      <c r="S114" s="7">
        <v>4</v>
      </c>
      <c r="T114" s="35">
        <f t="shared" si="28"/>
        <v>2013.55</v>
      </c>
      <c r="U114" s="5">
        <f t="shared" si="21"/>
        <v>8054.2</v>
      </c>
      <c r="V114" s="5">
        <f t="shared" si="23"/>
        <v>65676</v>
      </c>
      <c r="W114" s="5">
        <v>41416</v>
      </c>
      <c r="X114" s="5">
        <v>24260</v>
      </c>
      <c r="Y114" s="5"/>
      <c r="Z114" s="5">
        <f t="shared" si="26"/>
        <v>16419</v>
      </c>
      <c r="AA114" s="5">
        <f t="shared" si="27"/>
        <v>16419</v>
      </c>
      <c r="AB114" s="4"/>
      <c r="AC114" s="3">
        <v>44986</v>
      </c>
      <c r="AD114" s="3">
        <v>45352</v>
      </c>
      <c r="AE114" s="3"/>
      <c r="AF114" s="4" t="s">
        <v>67</v>
      </c>
    </row>
    <row r="115" spans="1:32" ht="195" customHeight="1" x14ac:dyDescent="0.25">
      <c r="A115" s="8" t="s">
        <v>2704</v>
      </c>
      <c r="B115" s="3">
        <v>44721</v>
      </c>
      <c r="C115" s="6" t="s">
        <v>38</v>
      </c>
      <c r="D115" s="8" t="s">
        <v>3133</v>
      </c>
      <c r="E115" s="9" t="s">
        <v>3132</v>
      </c>
      <c r="F115" s="3">
        <v>44746</v>
      </c>
      <c r="G115" s="6" t="s">
        <v>3019</v>
      </c>
      <c r="H115" s="4" t="s">
        <v>73</v>
      </c>
      <c r="I115" s="4" t="s">
        <v>1060</v>
      </c>
      <c r="J115" s="5">
        <v>16365009.57</v>
      </c>
      <c r="K115" s="35">
        <f t="shared" si="24"/>
        <v>16365009.57</v>
      </c>
      <c r="L115" s="35">
        <f t="shared" si="25"/>
        <v>16365009.57</v>
      </c>
      <c r="M115" s="4" t="s">
        <v>1256</v>
      </c>
      <c r="N115" s="4" t="s">
        <v>3037</v>
      </c>
      <c r="O115" s="4" t="s">
        <v>22</v>
      </c>
      <c r="P115" s="12">
        <v>100</v>
      </c>
      <c r="Q115" s="6">
        <v>0</v>
      </c>
      <c r="R115" s="6" t="s">
        <v>34</v>
      </c>
      <c r="S115" s="7">
        <v>60</v>
      </c>
      <c r="T115" s="35">
        <f t="shared" si="28"/>
        <v>10.790000000000001</v>
      </c>
      <c r="U115" s="5">
        <f t="shared" si="21"/>
        <v>647.40000000000009</v>
      </c>
      <c r="V115" s="5">
        <f t="shared" si="23"/>
        <v>1516683</v>
      </c>
      <c r="W115" s="5">
        <v>1516683</v>
      </c>
      <c r="X115" s="5"/>
      <c r="Y115" s="5"/>
      <c r="Z115" s="5">
        <f t="shared" si="26"/>
        <v>25278.05</v>
      </c>
      <c r="AA115" s="5">
        <f t="shared" si="27"/>
        <v>25279</v>
      </c>
      <c r="AB115" s="4"/>
      <c r="AC115" s="3">
        <v>44986</v>
      </c>
      <c r="AD115" s="3"/>
      <c r="AE115" s="3"/>
      <c r="AF115" s="4" t="s">
        <v>67</v>
      </c>
    </row>
    <row r="116" spans="1:32" ht="190.5" customHeight="1" x14ac:dyDescent="0.25">
      <c r="A116" s="8" t="s">
        <v>2757</v>
      </c>
      <c r="B116" s="3">
        <v>44722</v>
      </c>
      <c r="C116" s="6" t="s">
        <v>38</v>
      </c>
      <c r="D116" s="8" t="s">
        <v>3135</v>
      </c>
      <c r="E116" s="9" t="s">
        <v>3134</v>
      </c>
      <c r="F116" s="3">
        <v>44750</v>
      </c>
      <c r="G116" s="8" t="s">
        <v>3082</v>
      </c>
      <c r="H116" s="4" t="s">
        <v>77</v>
      </c>
      <c r="I116" s="4" t="s">
        <v>2612</v>
      </c>
      <c r="J116" s="5">
        <v>790105012.04999995</v>
      </c>
      <c r="K116" s="35">
        <f t="shared" si="24"/>
        <v>790105012.04999995</v>
      </c>
      <c r="L116" s="35">
        <f t="shared" si="25"/>
        <v>790105012.04999995</v>
      </c>
      <c r="M116" s="4" t="s">
        <v>3083</v>
      </c>
      <c r="N116" s="4" t="s">
        <v>3084</v>
      </c>
      <c r="O116" s="4" t="s">
        <v>3085</v>
      </c>
      <c r="P116" s="12">
        <v>0</v>
      </c>
      <c r="Q116" s="6">
        <v>100</v>
      </c>
      <c r="R116" s="6" t="s">
        <v>34</v>
      </c>
      <c r="S116" s="7">
        <v>30</v>
      </c>
      <c r="T116" s="35">
        <f t="shared" si="28"/>
        <v>524.32999999999993</v>
      </c>
      <c r="U116" s="5">
        <f t="shared" si="21"/>
        <v>15729.899999999998</v>
      </c>
      <c r="V116" s="5">
        <f t="shared" si="23"/>
        <v>1506885</v>
      </c>
      <c r="W116" s="5">
        <v>1506885</v>
      </c>
      <c r="X116" s="5"/>
      <c r="Y116" s="5"/>
      <c r="Z116" s="5">
        <f t="shared" si="26"/>
        <v>50229.5</v>
      </c>
      <c r="AA116" s="5">
        <f t="shared" si="27"/>
        <v>50230</v>
      </c>
      <c r="AB116" s="4"/>
      <c r="AC116" s="3">
        <v>44986</v>
      </c>
      <c r="AD116" s="3"/>
      <c r="AE116" s="3"/>
      <c r="AF116" s="4" t="s">
        <v>67</v>
      </c>
    </row>
    <row r="117" spans="1:32" ht="75" x14ac:dyDescent="0.25">
      <c r="A117" s="8" t="s">
        <v>2949</v>
      </c>
      <c r="B117" s="3">
        <v>44722</v>
      </c>
      <c r="C117" s="6" t="s">
        <v>38</v>
      </c>
      <c r="D117" s="8" t="s">
        <v>3137</v>
      </c>
      <c r="E117" s="9" t="s">
        <v>3136</v>
      </c>
      <c r="F117" s="3">
        <v>44746</v>
      </c>
      <c r="G117" s="6" t="s">
        <v>3038</v>
      </c>
      <c r="H117" s="4" t="s">
        <v>73</v>
      </c>
      <c r="I117" s="4" t="s">
        <v>2617</v>
      </c>
      <c r="J117" s="5">
        <v>883797.6</v>
      </c>
      <c r="K117" s="35">
        <f t="shared" si="24"/>
        <v>883797.6</v>
      </c>
      <c r="L117" s="35">
        <f t="shared" si="25"/>
        <v>883797.6</v>
      </c>
      <c r="M117" s="4" t="s">
        <v>35</v>
      </c>
      <c r="N117" s="4" t="s">
        <v>2976</v>
      </c>
      <c r="O117" s="4" t="s">
        <v>499</v>
      </c>
      <c r="P117" s="12">
        <v>0</v>
      </c>
      <c r="Q117" s="6">
        <v>100</v>
      </c>
      <c r="R117" s="6" t="s">
        <v>43</v>
      </c>
      <c r="S117" s="7">
        <v>60</v>
      </c>
      <c r="T117" s="35">
        <f t="shared" si="28"/>
        <v>33.94</v>
      </c>
      <c r="U117" s="5">
        <f t="shared" si="21"/>
        <v>2036.3999999999999</v>
      </c>
      <c r="V117" s="5">
        <f t="shared" si="23"/>
        <v>26040</v>
      </c>
      <c r="W117" s="5">
        <v>26040</v>
      </c>
      <c r="X117" s="5"/>
      <c r="Y117" s="5"/>
      <c r="Z117" s="5">
        <f t="shared" si="26"/>
        <v>434</v>
      </c>
      <c r="AA117" s="5">
        <f t="shared" si="27"/>
        <v>434</v>
      </c>
      <c r="AB117" s="4"/>
      <c r="AC117" s="3">
        <v>44958</v>
      </c>
      <c r="AD117" s="3"/>
      <c r="AE117" s="3"/>
      <c r="AF117" s="4" t="s">
        <v>67</v>
      </c>
    </row>
    <row r="118" spans="1:32" ht="220.5" x14ac:dyDescent="0.25">
      <c r="A118" s="8" t="s">
        <v>2950</v>
      </c>
      <c r="B118" s="3">
        <v>44722</v>
      </c>
      <c r="C118" s="6" t="s">
        <v>38</v>
      </c>
      <c r="D118" s="8" t="s">
        <v>3139</v>
      </c>
      <c r="E118" s="9" t="s">
        <v>3138</v>
      </c>
      <c r="F118" s="3">
        <v>44746</v>
      </c>
      <c r="G118" s="8" t="s">
        <v>3039</v>
      </c>
      <c r="H118" s="4" t="s">
        <v>443</v>
      </c>
      <c r="I118" s="4" t="s">
        <v>672</v>
      </c>
      <c r="J118" s="5">
        <v>106367039.56</v>
      </c>
      <c r="K118" s="35">
        <f t="shared" si="24"/>
        <v>106367039.56</v>
      </c>
      <c r="L118" s="35">
        <f t="shared" si="25"/>
        <v>106367039.56</v>
      </c>
      <c r="M118" s="4" t="s">
        <v>3040</v>
      </c>
      <c r="N118" s="4" t="s">
        <v>3041</v>
      </c>
      <c r="O118" s="4" t="s">
        <v>22</v>
      </c>
      <c r="P118" s="12">
        <v>100</v>
      </c>
      <c r="Q118" s="6">
        <v>0</v>
      </c>
      <c r="R118" s="6" t="s">
        <v>34</v>
      </c>
      <c r="S118" s="7">
        <v>60</v>
      </c>
      <c r="T118" s="35">
        <f t="shared" si="28"/>
        <v>88.73</v>
      </c>
      <c r="U118" s="5">
        <f t="shared" si="21"/>
        <v>5323.8</v>
      </c>
      <c r="V118" s="5">
        <f t="shared" si="23"/>
        <v>1198772</v>
      </c>
      <c r="W118" s="5">
        <v>1198772</v>
      </c>
      <c r="X118" s="5"/>
      <c r="Y118" s="5"/>
      <c r="Z118" s="5">
        <f t="shared" si="26"/>
        <v>19979.533333333333</v>
      </c>
      <c r="AA118" s="5">
        <f t="shared" si="27"/>
        <v>19980</v>
      </c>
      <c r="AB118" s="4"/>
      <c r="AC118" s="3">
        <v>44986</v>
      </c>
      <c r="AD118" s="3"/>
      <c r="AE118" s="3"/>
      <c r="AF118" s="4" t="s">
        <v>67</v>
      </c>
    </row>
    <row r="119" spans="1:32" ht="47.25" x14ac:dyDescent="0.25">
      <c r="A119" s="8" t="s">
        <v>2951</v>
      </c>
      <c r="B119" s="3">
        <v>44722</v>
      </c>
      <c r="C119" s="6">
        <v>1416</v>
      </c>
      <c r="D119" s="8" t="s">
        <v>462</v>
      </c>
      <c r="E119" s="4" t="s">
        <v>462</v>
      </c>
      <c r="F119" s="3" t="s">
        <v>462</v>
      </c>
      <c r="G119" s="6" t="s">
        <v>462</v>
      </c>
      <c r="H119" s="4" t="s">
        <v>462</v>
      </c>
      <c r="I119" s="4" t="s">
        <v>718</v>
      </c>
      <c r="J119" s="5">
        <v>0</v>
      </c>
      <c r="K119" s="35">
        <f t="shared" si="24"/>
        <v>0</v>
      </c>
      <c r="L119" s="35">
        <f t="shared" si="25"/>
        <v>0</v>
      </c>
      <c r="M119" s="4"/>
      <c r="N119" s="4"/>
      <c r="O119" s="4"/>
      <c r="P119" s="12"/>
      <c r="Q119" s="6"/>
      <c r="R119" s="6"/>
      <c r="S119" s="7"/>
      <c r="T119" s="35" t="e">
        <f t="shared" si="28"/>
        <v>#DIV/0!</v>
      </c>
      <c r="U119" s="5" t="e">
        <f t="shared" si="21"/>
        <v>#DIV/0!</v>
      </c>
      <c r="V119" s="5">
        <f t="shared" si="23"/>
        <v>0</v>
      </c>
      <c r="W119" s="5"/>
      <c r="X119" s="5"/>
      <c r="Y119" s="5"/>
      <c r="Z119" s="5" t="e">
        <f t="shared" si="26"/>
        <v>#DIV/0!</v>
      </c>
      <c r="AA119" s="5" t="e">
        <f t="shared" si="27"/>
        <v>#DIV/0!</v>
      </c>
      <c r="AB119" s="4"/>
      <c r="AC119" s="3"/>
      <c r="AD119" s="3"/>
      <c r="AE119" s="3"/>
      <c r="AF119" s="4"/>
    </row>
    <row r="120" spans="1:32" ht="139.5" customHeight="1" x14ac:dyDescent="0.25">
      <c r="A120" s="8" t="s">
        <v>2952</v>
      </c>
      <c r="B120" s="3">
        <v>44728</v>
      </c>
      <c r="C120" s="6" t="s">
        <v>38</v>
      </c>
      <c r="D120" s="8" t="s">
        <v>3380</v>
      </c>
      <c r="E120" s="9" t="s">
        <v>3379</v>
      </c>
      <c r="F120" s="3">
        <v>44763</v>
      </c>
      <c r="G120" s="8" t="s">
        <v>3339</v>
      </c>
      <c r="H120" s="4" t="s">
        <v>2524</v>
      </c>
      <c r="I120" s="4" t="s">
        <v>2608</v>
      </c>
      <c r="J120" s="5">
        <v>1219198</v>
      </c>
      <c r="K120" s="35">
        <f t="shared" si="24"/>
        <v>1219198</v>
      </c>
      <c r="L120" s="35">
        <f t="shared" si="25"/>
        <v>1219198</v>
      </c>
      <c r="M120" s="4" t="s">
        <v>3340</v>
      </c>
      <c r="N120" s="4" t="s">
        <v>3341</v>
      </c>
      <c r="O120" s="4" t="s">
        <v>22</v>
      </c>
      <c r="P120" s="12">
        <v>100</v>
      </c>
      <c r="Q120" s="6">
        <v>0</v>
      </c>
      <c r="R120" s="6" t="s">
        <v>26</v>
      </c>
      <c r="S120" s="7">
        <v>240</v>
      </c>
      <c r="T120" s="35">
        <f t="shared" si="28"/>
        <v>1</v>
      </c>
      <c r="U120" s="5">
        <f t="shared" si="21"/>
        <v>240</v>
      </c>
      <c r="V120" s="5">
        <f t="shared" si="23"/>
        <v>1219198</v>
      </c>
      <c r="W120" s="5">
        <v>1219198</v>
      </c>
      <c r="X120" s="5"/>
      <c r="Y120" s="5"/>
      <c r="Z120" s="5">
        <f t="shared" si="26"/>
        <v>5079.9916666666668</v>
      </c>
      <c r="AA120" s="5">
        <f t="shared" si="27"/>
        <v>5080</v>
      </c>
      <c r="AB120" s="4"/>
      <c r="AC120" s="3">
        <v>44986</v>
      </c>
      <c r="AD120" s="3"/>
      <c r="AE120" s="3"/>
      <c r="AF120" s="4" t="s">
        <v>67</v>
      </c>
    </row>
    <row r="121" spans="1:32" ht="75" x14ac:dyDescent="0.25">
      <c r="A121" s="8" t="s">
        <v>2953</v>
      </c>
      <c r="B121" s="3">
        <v>44728</v>
      </c>
      <c r="C121" s="6" t="s">
        <v>38</v>
      </c>
      <c r="D121" s="8" t="s">
        <v>3320</v>
      </c>
      <c r="E121" s="9" t="s">
        <v>3287</v>
      </c>
      <c r="F121" s="3">
        <v>44754</v>
      </c>
      <c r="G121" s="6" t="s">
        <v>3206</v>
      </c>
      <c r="H121" s="4" t="s">
        <v>73</v>
      </c>
      <c r="I121" s="4" t="s">
        <v>2667</v>
      </c>
      <c r="J121" s="5">
        <v>56931969.030000001</v>
      </c>
      <c r="K121" s="35">
        <f t="shared" si="24"/>
        <v>56931969.030000001</v>
      </c>
      <c r="L121" s="35">
        <f t="shared" si="25"/>
        <v>56931969.030000001</v>
      </c>
      <c r="M121" s="4" t="s">
        <v>1645</v>
      </c>
      <c r="N121" s="4" t="s">
        <v>3208</v>
      </c>
      <c r="O121" s="4" t="s">
        <v>22</v>
      </c>
      <c r="P121" s="12">
        <v>100</v>
      </c>
      <c r="Q121" s="6">
        <v>0</v>
      </c>
      <c r="R121" s="6" t="s">
        <v>43</v>
      </c>
      <c r="S121" s="7">
        <v>30</v>
      </c>
      <c r="T121" s="35">
        <f t="shared" si="28"/>
        <v>43.71</v>
      </c>
      <c r="U121" s="5">
        <f t="shared" si="21"/>
        <v>1311.3</v>
      </c>
      <c r="V121" s="5">
        <f t="shared" si="23"/>
        <v>1302493</v>
      </c>
      <c r="W121" s="5">
        <v>1302493</v>
      </c>
      <c r="X121" s="5"/>
      <c r="Y121" s="5"/>
      <c r="Z121" s="5">
        <f t="shared" si="26"/>
        <v>43416.433333333334</v>
      </c>
      <c r="AA121" s="5">
        <f t="shared" si="27"/>
        <v>43417</v>
      </c>
      <c r="AB121" s="4"/>
      <c r="AC121" s="3">
        <v>44986</v>
      </c>
      <c r="AD121" s="3"/>
      <c r="AE121" s="3"/>
      <c r="AF121" s="4" t="s">
        <v>67</v>
      </c>
    </row>
    <row r="122" spans="1:32" x14ac:dyDescent="0.25">
      <c r="A122" s="8" t="s">
        <v>2954</v>
      </c>
      <c r="B122" s="3">
        <v>44728</v>
      </c>
      <c r="C122" s="6" t="s">
        <v>38</v>
      </c>
      <c r="D122" s="8" t="s">
        <v>462</v>
      </c>
      <c r="E122" s="9" t="s">
        <v>462</v>
      </c>
      <c r="F122" s="3" t="s">
        <v>462</v>
      </c>
      <c r="G122" s="8" t="s">
        <v>462</v>
      </c>
      <c r="H122" s="4" t="s">
        <v>462</v>
      </c>
      <c r="I122" s="4" t="s">
        <v>2618</v>
      </c>
      <c r="J122" s="5">
        <v>0</v>
      </c>
      <c r="K122" s="35">
        <f t="shared" si="24"/>
        <v>0</v>
      </c>
      <c r="L122" s="35">
        <f t="shared" si="25"/>
        <v>0</v>
      </c>
      <c r="M122" s="4"/>
      <c r="N122" s="4"/>
      <c r="O122" s="4"/>
      <c r="P122" s="12"/>
      <c r="Q122" s="6"/>
      <c r="R122" s="6"/>
      <c r="S122" s="7"/>
      <c r="T122" s="35" t="e">
        <f t="shared" si="28"/>
        <v>#DIV/0!</v>
      </c>
      <c r="U122" s="5" t="e">
        <f t="shared" si="21"/>
        <v>#DIV/0!</v>
      </c>
      <c r="V122" s="5">
        <f t="shared" si="23"/>
        <v>0</v>
      </c>
      <c r="W122" s="5"/>
      <c r="X122" s="5"/>
      <c r="Y122" s="5"/>
      <c r="Z122" s="5" t="e">
        <f t="shared" si="26"/>
        <v>#DIV/0!</v>
      </c>
      <c r="AA122" s="5" t="e">
        <f t="shared" si="27"/>
        <v>#DIV/0!</v>
      </c>
      <c r="AB122" s="4"/>
      <c r="AC122" s="3"/>
      <c r="AD122" s="3"/>
      <c r="AE122" s="3"/>
      <c r="AF122" s="4"/>
    </row>
    <row r="123" spans="1:32" ht="179.25" customHeight="1" x14ac:dyDescent="0.25">
      <c r="A123" s="8" t="s">
        <v>2955</v>
      </c>
      <c r="B123" s="3">
        <v>44728</v>
      </c>
      <c r="C123" s="6" t="s">
        <v>38</v>
      </c>
      <c r="D123" s="8" t="s">
        <v>3378</v>
      </c>
      <c r="E123" s="9" t="s">
        <v>3377</v>
      </c>
      <c r="F123" s="3">
        <v>44764</v>
      </c>
      <c r="G123" s="6" t="s">
        <v>3374</v>
      </c>
      <c r="H123" s="4" t="s">
        <v>443</v>
      </c>
      <c r="I123" s="4" t="s">
        <v>2616</v>
      </c>
      <c r="J123" s="5">
        <v>164631709.34</v>
      </c>
      <c r="K123" s="35">
        <f t="shared" si="24"/>
        <v>164631709.34</v>
      </c>
      <c r="L123" s="35">
        <f t="shared" si="25"/>
        <v>164631709.34</v>
      </c>
      <c r="M123" s="4" t="s">
        <v>3381</v>
      </c>
      <c r="N123" s="4" t="s">
        <v>3382</v>
      </c>
      <c r="O123" s="4" t="s">
        <v>22</v>
      </c>
      <c r="P123" s="12">
        <v>100</v>
      </c>
      <c r="Q123" s="6">
        <v>0</v>
      </c>
      <c r="R123" s="6" t="s">
        <v>43</v>
      </c>
      <c r="S123" s="7">
        <v>60</v>
      </c>
      <c r="T123" s="35">
        <f t="shared" si="28"/>
        <v>89.74</v>
      </c>
      <c r="U123" s="5">
        <f t="shared" si="21"/>
        <v>5384.4</v>
      </c>
      <c r="V123" s="5">
        <f t="shared" si="23"/>
        <v>1834541</v>
      </c>
      <c r="W123" s="5">
        <v>1834541</v>
      </c>
      <c r="X123" s="5"/>
      <c r="Y123" s="5"/>
      <c r="Z123" s="5">
        <f t="shared" si="26"/>
        <v>30575.683333333334</v>
      </c>
      <c r="AA123" s="5">
        <f t="shared" si="27"/>
        <v>30576</v>
      </c>
      <c r="AB123" s="4"/>
      <c r="AC123" s="3">
        <v>44986</v>
      </c>
      <c r="AD123" s="3"/>
      <c r="AE123" s="3"/>
      <c r="AF123" s="4" t="s">
        <v>67</v>
      </c>
    </row>
    <row r="124" spans="1:32" ht="75" x14ac:dyDescent="0.25">
      <c r="A124" s="8" t="s">
        <v>2839</v>
      </c>
      <c r="B124" s="3">
        <v>44728</v>
      </c>
      <c r="C124" s="6" t="s">
        <v>38</v>
      </c>
      <c r="D124" s="8" t="s">
        <v>3312</v>
      </c>
      <c r="E124" s="9" t="s">
        <v>3309</v>
      </c>
      <c r="F124" s="3">
        <v>44761</v>
      </c>
      <c r="G124" s="8" t="s">
        <v>3306</v>
      </c>
      <c r="H124" s="4" t="s">
        <v>2980</v>
      </c>
      <c r="I124" s="4" t="s">
        <v>2838</v>
      </c>
      <c r="J124" s="5">
        <v>15234622.199999999</v>
      </c>
      <c r="K124" s="35">
        <f t="shared" si="24"/>
        <v>15234622.199999999</v>
      </c>
      <c r="L124" s="35">
        <f t="shared" si="25"/>
        <v>15234622.199999999</v>
      </c>
      <c r="M124" s="4" t="s">
        <v>3313</v>
      </c>
      <c r="N124" s="4" t="s">
        <v>3314</v>
      </c>
      <c r="O124" s="4" t="s">
        <v>22</v>
      </c>
      <c r="P124" s="12">
        <v>100</v>
      </c>
      <c r="Q124" s="6">
        <v>0</v>
      </c>
      <c r="R124" s="6" t="s">
        <v>43</v>
      </c>
      <c r="S124" s="7">
        <v>60</v>
      </c>
      <c r="T124" s="35">
        <f t="shared" si="28"/>
        <v>50.169999999999995</v>
      </c>
      <c r="U124" s="5">
        <f t="shared" si="21"/>
        <v>3010.2</v>
      </c>
      <c r="V124" s="5">
        <f t="shared" si="23"/>
        <v>303660</v>
      </c>
      <c r="W124" s="5">
        <v>303660</v>
      </c>
      <c r="X124" s="5"/>
      <c r="Y124" s="5"/>
      <c r="Z124" s="5">
        <f t="shared" si="26"/>
        <v>5061</v>
      </c>
      <c r="AA124" s="5">
        <f t="shared" si="27"/>
        <v>5061</v>
      </c>
      <c r="AB124" s="4"/>
      <c r="AC124" s="3">
        <v>44986</v>
      </c>
      <c r="AD124" s="3"/>
      <c r="AE124" s="3"/>
      <c r="AF124" s="4" t="s">
        <v>67</v>
      </c>
    </row>
    <row r="125" spans="1:32" ht="252" x14ac:dyDescent="0.25">
      <c r="A125" s="8" t="s">
        <v>2840</v>
      </c>
      <c r="B125" s="3">
        <v>44728</v>
      </c>
      <c r="C125" s="6" t="s">
        <v>38</v>
      </c>
      <c r="D125" s="8" t="s">
        <v>3388</v>
      </c>
      <c r="E125" s="9" t="s">
        <v>3288</v>
      </c>
      <c r="F125" s="3">
        <v>44754</v>
      </c>
      <c r="G125" s="8" t="s">
        <v>3321</v>
      </c>
      <c r="H125" s="4" t="s">
        <v>443</v>
      </c>
      <c r="I125" s="4" t="s">
        <v>2669</v>
      </c>
      <c r="J125" s="5">
        <v>228488112.71000001</v>
      </c>
      <c r="K125" s="35">
        <f t="shared" si="24"/>
        <v>228488112.71000001</v>
      </c>
      <c r="L125" s="35">
        <f t="shared" si="25"/>
        <v>228488112.71000001</v>
      </c>
      <c r="M125" s="4" t="s">
        <v>3222</v>
      </c>
      <c r="N125" s="4" t="s">
        <v>3223</v>
      </c>
      <c r="O125" s="4" t="s">
        <v>22</v>
      </c>
      <c r="P125" s="12">
        <v>100</v>
      </c>
      <c r="Q125" s="6">
        <v>0</v>
      </c>
      <c r="R125" s="6" t="s">
        <v>43</v>
      </c>
      <c r="S125" s="18" t="s">
        <v>3224</v>
      </c>
      <c r="T125" s="35">
        <f t="shared" si="28"/>
        <v>27.830000000000002</v>
      </c>
      <c r="U125" s="21" t="s">
        <v>3262</v>
      </c>
      <c r="V125" s="5">
        <f t="shared" si="23"/>
        <v>8210137</v>
      </c>
      <c r="W125" s="5">
        <v>8210137</v>
      </c>
      <c r="X125" s="5"/>
      <c r="Y125" s="5"/>
      <c r="Z125" s="5">
        <v>273671.23</v>
      </c>
      <c r="AA125" s="5">
        <f t="shared" si="27"/>
        <v>273672</v>
      </c>
      <c r="AB125" s="4"/>
      <c r="AC125" s="3">
        <v>44986</v>
      </c>
      <c r="AD125" s="3"/>
      <c r="AE125" s="3"/>
      <c r="AF125" s="4" t="s">
        <v>67</v>
      </c>
    </row>
    <row r="126" spans="1:32" ht="75" x14ac:dyDescent="0.25">
      <c r="A126" s="8" t="s">
        <v>2956</v>
      </c>
      <c r="B126" s="3">
        <v>44728</v>
      </c>
      <c r="C126" s="6" t="s">
        <v>38</v>
      </c>
      <c r="D126" s="8" t="s">
        <v>3391</v>
      </c>
      <c r="E126" s="9" t="s">
        <v>3390</v>
      </c>
      <c r="F126" s="3">
        <v>44764</v>
      </c>
      <c r="G126" s="8" t="s">
        <v>3375</v>
      </c>
      <c r="H126" s="4" t="s">
        <v>73</v>
      </c>
      <c r="I126" s="4" t="s">
        <v>2615</v>
      </c>
      <c r="J126" s="5">
        <v>8821553.4000000004</v>
      </c>
      <c r="K126" s="35">
        <f t="shared" si="24"/>
        <v>8821553.4000000004</v>
      </c>
      <c r="L126" s="35">
        <f t="shared" si="25"/>
        <v>8821553.4000000004</v>
      </c>
      <c r="M126" s="4" t="s">
        <v>2070</v>
      </c>
      <c r="N126" s="4" t="s">
        <v>3392</v>
      </c>
      <c r="O126" s="4" t="s">
        <v>37</v>
      </c>
      <c r="P126" s="12">
        <v>0</v>
      </c>
      <c r="Q126" s="6">
        <v>100</v>
      </c>
      <c r="R126" s="6" t="s">
        <v>43</v>
      </c>
      <c r="S126" s="7">
        <v>30</v>
      </c>
      <c r="T126" s="35">
        <f t="shared" si="28"/>
        <v>387.42</v>
      </c>
      <c r="U126" s="5">
        <f t="shared" si="21"/>
        <v>11622.6</v>
      </c>
      <c r="V126" s="5">
        <f t="shared" si="23"/>
        <v>22770</v>
      </c>
      <c r="W126" s="5">
        <v>22770</v>
      </c>
      <c r="X126" s="5"/>
      <c r="Y126" s="5"/>
      <c r="Z126" s="5">
        <f t="shared" si="26"/>
        <v>759</v>
      </c>
      <c r="AA126" s="5">
        <f t="shared" si="27"/>
        <v>759</v>
      </c>
      <c r="AB126" s="4"/>
      <c r="AC126" s="3">
        <v>44958</v>
      </c>
      <c r="AD126" s="3"/>
      <c r="AE126" s="3"/>
      <c r="AF126" s="4" t="s">
        <v>67</v>
      </c>
    </row>
    <row r="127" spans="1:32" ht="75" x14ac:dyDescent="0.25">
      <c r="A127" s="8" t="s">
        <v>2958</v>
      </c>
      <c r="B127" s="3">
        <v>44728</v>
      </c>
      <c r="C127" s="6" t="s">
        <v>38</v>
      </c>
      <c r="D127" s="8" t="s">
        <v>3389</v>
      </c>
      <c r="E127" s="9" t="s">
        <v>3310</v>
      </c>
      <c r="F127" s="3">
        <v>44761</v>
      </c>
      <c r="G127" s="8" t="s">
        <v>3307</v>
      </c>
      <c r="H127" s="4" t="s">
        <v>73</v>
      </c>
      <c r="I127" s="4" t="s">
        <v>2957</v>
      </c>
      <c r="J127" s="5">
        <v>41465835.600000001</v>
      </c>
      <c r="K127" s="35">
        <f t="shared" si="24"/>
        <v>41465835.600000001</v>
      </c>
      <c r="L127" s="35">
        <f t="shared" si="25"/>
        <v>41465835.600000001</v>
      </c>
      <c r="M127" s="4" t="s">
        <v>1199</v>
      </c>
      <c r="N127" s="4" t="s">
        <v>3315</v>
      </c>
      <c r="O127" s="4" t="s">
        <v>22</v>
      </c>
      <c r="P127" s="12">
        <v>100</v>
      </c>
      <c r="Q127" s="6">
        <v>0</v>
      </c>
      <c r="R127" s="6" t="s">
        <v>43</v>
      </c>
      <c r="S127" s="7">
        <v>60</v>
      </c>
      <c r="T127" s="35">
        <f t="shared" si="28"/>
        <v>14.790000000000001</v>
      </c>
      <c r="U127" s="5">
        <f t="shared" si="21"/>
        <v>887.40000000000009</v>
      </c>
      <c r="V127" s="5">
        <f t="shared" si="23"/>
        <v>2803640</v>
      </c>
      <c r="W127" s="5">
        <v>2803640</v>
      </c>
      <c r="X127" s="5"/>
      <c r="Y127" s="5"/>
      <c r="Z127" s="5">
        <f t="shared" si="26"/>
        <v>46727.333333333336</v>
      </c>
      <c r="AA127" s="5">
        <f t="shared" si="27"/>
        <v>46728</v>
      </c>
      <c r="AB127" s="4"/>
      <c r="AC127" s="3">
        <v>44986</v>
      </c>
      <c r="AD127" s="3"/>
      <c r="AE127" s="3"/>
      <c r="AF127" s="4" t="s">
        <v>67</v>
      </c>
    </row>
    <row r="128" spans="1:32" ht="75" x14ac:dyDescent="0.25">
      <c r="A128" s="8" t="s">
        <v>2959</v>
      </c>
      <c r="B128" s="3">
        <v>44728</v>
      </c>
      <c r="C128" s="6" t="s">
        <v>38</v>
      </c>
      <c r="D128" s="8" t="s">
        <v>3429</v>
      </c>
      <c r="E128" s="9" t="s">
        <v>3383</v>
      </c>
      <c r="F128" s="3">
        <v>44764</v>
      </c>
      <c r="G128" s="8" t="s">
        <v>3376</v>
      </c>
      <c r="H128" s="4" t="s">
        <v>73</v>
      </c>
      <c r="I128" s="4" t="s">
        <v>2614</v>
      </c>
      <c r="J128" s="5">
        <v>67280361.719999999</v>
      </c>
      <c r="K128" s="35">
        <f t="shared" si="24"/>
        <v>67280361.719999999</v>
      </c>
      <c r="L128" s="35">
        <f t="shared" si="25"/>
        <v>67280361.719999999</v>
      </c>
      <c r="M128" s="4" t="s">
        <v>1199</v>
      </c>
      <c r="N128" s="4" t="s">
        <v>3387</v>
      </c>
      <c r="O128" s="4" t="s">
        <v>22</v>
      </c>
      <c r="P128" s="12">
        <v>100</v>
      </c>
      <c r="Q128" s="6">
        <v>0</v>
      </c>
      <c r="R128" s="6" t="s">
        <v>43</v>
      </c>
      <c r="S128" s="7">
        <v>30</v>
      </c>
      <c r="T128" s="35">
        <f t="shared" si="28"/>
        <v>25.82</v>
      </c>
      <c r="U128" s="5">
        <f t="shared" si="21"/>
        <v>774.6</v>
      </c>
      <c r="V128" s="5">
        <f t="shared" si="23"/>
        <v>2605746</v>
      </c>
      <c r="W128" s="5">
        <v>2605746</v>
      </c>
      <c r="X128" s="5"/>
      <c r="Y128" s="5"/>
      <c r="Z128" s="5">
        <f t="shared" si="26"/>
        <v>86858.2</v>
      </c>
      <c r="AA128" s="5">
        <f t="shared" si="27"/>
        <v>86859</v>
      </c>
      <c r="AB128" s="4"/>
      <c r="AC128" s="3">
        <v>45047</v>
      </c>
      <c r="AD128" s="3"/>
      <c r="AE128" s="3"/>
      <c r="AF128" s="4" t="s">
        <v>67</v>
      </c>
    </row>
    <row r="129" spans="1:32" ht="31.5" x14ac:dyDescent="0.25">
      <c r="A129" s="8" t="s">
        <v>2960</v>
      </c>
      <c r="B129" s="3">
        <v>44728</v>
      </c>
      <c r="C129" s="6" t="s">
        <v>38</v>
      </c>
      <c r="D129" s="8" t="s">
        <v>462</v>
      </c>
      <c r="E129" s="4" t="s">
        <v>462</v>
      </c>
      <c r="F129" s="3" t="s">
        <v>462</v>
      </c>
      <c r="G129" s="6" t="s">
        <v>462</v>
      </c>
      <c r="H129" s="4" t="s">
        <v>462</v>
      </c>
      <c r="I129" s="4" t="s">
        <v>2666</v>
      </c>
      <c r="J129" s="5">
        <v>0</v>
      </c>
      <c r="K129" s="35">
        <f t="shared" si="24"/>
        <v>0</v>
      </c>
      <c r="L129" s="35">
        <f t="shared" si="25"/>
        <v>0</v>
      </c>
      <c r="M129" s="4"/>
      <c r="N129" s="4"/>
      <c r="O129" s="4"/>
      <c r="P129" s="12"/>
      <c r="Q129" s="6"/>
      <c r="R129" s="6"/>
      <c r="S129" s="7"/>
      <c r="T129" s="35" t="e">
        <f t="shared" si="28"/>
        <v>#DIV/0!</v>
      </c>
      <c r="U129" s="5" t="e">
        <f t="shared" si="21"/>
        <v>#DIV/0!</v>
      </c>
      <c r="V129" s="5">
        <f t="shared" si="23"/>
        <v>0</v>
      </c>
      <c r="W129" s="5"/>
      <c r="X129" s="5"/>
      <c r="Y129" s="5"/>
      <c r="Z129" s="5" t="e">
        <f t="shared" si="26"/>
        <v>#DIV/0!</v>
      </c>
      <c r="AA129" s="5" t="e">
        <f t="shared" si="27"/>
        <v>#DIV/0!</v>
      </c>
      <c r="AB129" s="4"/>
      <c r="AC129" s="3"/>
      <c r="AD129" s="3"/>
      <c r="AE129" s="3"/>
      <c r="AF129" s="4"/>
    </row>
    <row r="130" spans="1:32" ht="75" x14ac:dyDescent="0.25">
      <c r="A130" s="8" t="s">
        <v>2961</v>
      </c>
      <c r="B130" s="3">
        <v>44728</v>
      </c>
      <c r="C130" s="6" t="s">
        <v>38</v>
      </c>
      <c r="D130" s="8" t="s">
        <v>3393</v>
      </c>
      <c r="E130" s="9" t="s">
        <v>3384</v>
      </c>
      <c r="F130" s="3">
        <v>44764</v>
      </c>
      <c r="G130" s="8" t="s">
        <v>3394</v>
      </c>
      <c r="H130" s="4" t="s">
        <v>73</v>
      </c>
      <c r="I130" s="4" t="s">
        <v>671</v>
      </c>
      <c r="J130" s="5">
        <v>58337559.280000001</v>
      </c>
      <c r="K130" s="35">
        <f t="shared" si="24"/>
        <v>58337559.280000001</v>
      </c>
      <c r="L130" s="35">
        <f t="shared" si="25"/>
        <v>58337559.280000001</v>
      </c>
      <c r="M130" s="4" t="s">
        <v>35</v>
      </c>
      <c r="N130" s="4" t="s">
        <v>3396</v>
      </c>
      <c r="O130" s="4" t="s">
        <v>499</v>
      </c>
      <c r="P130" s="12">
        <v>0</v>
      </c>
      <c r="Q130" s="6">
        <v>100</v>
      </c>
      <c r="R130" s="6" t="s">
        <v>43</v>
      </c>
      <c r="S130" s="7">
        <v>60</v>
      </c>
      <c r="T130" s="35">
        <f t="shared" si="28"/>
        <v>127.82000000000001</v>
      </c>
      <c r="U130" s="5">
        <f t="shared" si="21"/>
        <v>7669.2000000000007</v>
      </c>
      <c r="V130" s="5">
        <f t="shared" si="23"/>
        <v>456404</v>
      </c>
      <c r="W130" s="5">
        <v>456404</v>
      </c>
      <c r="X130" s="5"/>
      <c r="Y130" s="5"/>
      <c r="Z130" s="5">
        <f t="shared" si="26"/>
        <v>7606.7333333333336</v>
      </c>
      <c r="AA130" s="5">
        <f t="shared" si="27"/>
        <v>7607</v>
      </c>
      <c r="AB130" s="4"/>
      <c r="AC130" s="3">
        <v>44986</v>
      </c>
      <c r="AD130" s="3"/>
      <c r="AE130" s="3"/>
      <c r="AF130" s="4" t="s">
        <v>67</v>
      </c>
    </row>
    <row r="131" spans="1:32" ht="82.5" customHeight="1" x14ac:dyDescent="0.25">
      <c r="A131" s="8" t="s">
        <v>2962</v>
      </c>
      <c r="B131" s="3">
        <v>44728</v>
      </c>
      <c r="C131" s="6" t="s">
        <v>38</v>
      </c>
      <c r="D131" s="8" t="s">
        <v>3322</v>
      </c>
      <c r="E131" s="9" t="s">
        <v>3289</v>
      </c>
      <c r="F131" s="3">
        <v>44754</v>
      </c>
      <c r="G131" s="6" t="s">
        <v>3207</v>
      </c>
      <c r="H131" s="4" t="s">
        <v>2524</v>
      </c>
      <c r="I131" s="4" t="s">
        <v>2668</v>
      </c>
      <c r="J131" s="5">
        <v>2651440</v>
      </c>
      <c r="K131" s="35">
        <f t="shared" si="24"/>
        <v>2651440</v>
      </c>
      <c r="L131" s="35">
        <f t="shared" si="25"/>
        <v>2651440</v>
      </c>
      <c r="M131" s="4" t="s">
        <v>3088</v>
      </c>
      <c r="N131" s="4" t="s">
        <v>3210</v>
      </c>
      <c r="O131" s="4" t="s">
        <v>22</v>
      </c>
      <c r="P131" s="12">
        <v>100</v>
      </c>
      <c r="Q131" s="6">
        <v>0</v>
      </c>
      <c r="R131" s="6" t="s">
        <v>26</v>
      </c>
      <c r="S131" s="7">
        <v>200</v>
      </c>
      <c r="T131" s="35">
        <f t="shared" si="28"/>
        <v>2.2000000000000002</v>
      </c>
      <c r="U131" s="5">
        <f t="shared" si="21"/>
        <v>440.00000000000006</v>
      </c>
      <c r="V131" s="5">
        <f t="shared" si="23"/>
        <v>1205200</v>
      </c>
      <c r="W131" s="5">
        <v>1205200</v>
      </c>
      <c r="X131" s="5"/>
      <c r="Y131" s="5"/>
      <c r="Z131" s="5">
        <f t="shared" si="26"/>
        <v>6026</v>
      </c>
      <c r="AA131" s="5">
        <f t="shared" si="27"/>
        <v>6026</v>
      </c>
      <c r="AB131" s="4"/>
      <c r="AC131" s="3">
        <v>44986</v>
      </c>
      <c r="AD131" s="3"/>
      <c r="AE131" s="3"/>
      <c r="AF131" s="4" t="s">
        <v>67</v>
      </c>
    </row>
    <row r="132" spans="1:32" ht="205.5" customHeight="1" x14ac:dyDescent="0.25">
      <c r="A132" s="8" t="s">
        <v>2963</v>
      </c>
      <c r="B132" s="3">
        <v>44728</v>
      </c>
      <c r="C132" s="6" t="s">
        <v>38</v>
      </c>
      <c r="D132" s="8" t="s">
        <v>3395</v>
      </c>
      <c r="E132" s="9" t="s">
        <v>3311</v>
      </c>
      <c r="F132" s="3">
        <v>44762</v>
      </c>
      <c r="G132" s="6" t="s">
        <v>3308</v>
      </c>
      <c r="H132" s="4" t="s">
        <v>77</v>
      </c>
      <c r="I132" s="4" t="s">
        <v>857</v>
      </c>
      <c r="J132" s="5">
        <v>2279052</v>
      </c>
      <c r="K132" s="35">
        <f t="shared" si="24"/>
        <v>2279052</v>
      </c>
      <c r="L132" s="35">
        <f t="shared" si="25"/>
        <v>2279052</v>
      </c>
      <c r="M132" s="4" t="s">
        <v>1192</v>
      </c>
      <c r="N132" s="4" t="s">
        <v>3332</v>
      </c>
      <c r="O132" s="4" t="s">
        <v>563</v>
      </c>
      <c r="P132" s="12">
        <v>0</v>
      </c>
      <c r="Q132" s="6">
        <v>100</v>
      </c>
      <c r="R132" s="6" t="s">
        <v>43</v>
      </c>
      <c r="S132" s="7">
        <v>120</v>
      </c>
      <c r="T132" s="35">
        <f t="shared" si="28"/>
        <v>64.38</v>
      </c>
      <c r="U132" s="5">
        <f t="shared" si="21"/>
        <v>7725.5999999999995</v>
      </c>
      <c r="V132" s="5">
        <f t="shared" si="23"/>
        <v>35400</v>
      </c>
      <c r="W132" s="5">
        <v>35400</v>
      </c>
      <c r="X132" s="5"/>
      <c r="Y132" s="5"/>
      <c r="Z132" s="5">
        <f t="shared" si="26"/>
        <v>295</v>
      </c>
      <c r="AA132" s="5">
        <f t="shared" si="27"/>
        <v>295</v>
      </c>
      <c r="AB132" s="4"/>
      <c r="AC132" s="3">
        <v>44958</v>
      </c>
      <c r="AD132" s="3"/>
      <c r="AE132" s="3"/>
      <c r="AF132" s="4" t="s">
        <v>67</v>
      </c>
    </row>
    <row r="133" spans="1:32" ht="213" customHeight="1" x14ac:dyDescent="0.25">
      <c r="A133" s="8" t="s">
        <v>2964</v>
      </c>
      <c r="B133" s="3">
        <v>44728</v>
      </c>
      <c r="C133" s="6" t="s">
        <v>38</v>
      </c>
      <c r="D133" s="8" t="s">
        <v>3399</v>
      </c>
      <c r="E133" s="9" t="s">
        <v>3385</v>
      </c>
      <c r="F133" s="3">
        <v>44764</v>
      </c>
      <c r="G133" s="8" t="s">
        <v>3397</v>
      </c>
      <c r="H133" s="4" t="s">
        <v>443</v>
      </c>
      <c r="I133" s="4" t="s">
        <v>2610</v>
      </c>
      <c r="J133" s="5">
        <v>13189039.5</v>
      </c>
      <c r="K133" s="35">
        <f t="shared" si="24"/>
        <v>13189039.5</v>
      </c>
      <c r="L133" s="35">
        <f t="shared" si="25"/>
        <v>13189039.5</v>
      </c>
      <c r="M133" s="4" t="s">
        <v>1183</v>
      </c>
      <c r="N133" s="4" t="s">
        <v>3400</v>
      </c>
      <c r="O133" s="4" t="s">
        <v>22</v>
      </c>
      <c r="P133" s="12">
        <v>100</v>
      </c>
      <c r="Q133" s="6">
        <v>0</v>
      </c>
      <c r="R133" s="6" t="s">
        <v>43</v>
      </c>
      <c r="S133" s="7">
        <v>30</v>
      </c>
      <c r="T133" s="35">
        <f t="shared" si="28"/>
        <v>4.83</v>
      </c>
      <c r="U133" s="5">
        <f t="shared" si="21"/>
        <v>144.9</v>
      </c>
      <c r="V133" s="5">
        <f t="shared" si="23"/>
        <v>2730650</v>
      </c>
      <c r="W133" s="5">
        <v>1200000</v>
      </c>
      <c r="X133" s="5">
        <v>1530650</v>
      </c>
      <c r="Y133" s="5"/>
      <c r="Z133" s="5">
        <f t="shared" si="26"/>
        <v>91021.666666666672</v>
      </c>
      <c r="AA133" s="5">
        <f t="shared" si="27"/>
        <v>91022</v>
      </c>
      <c r="AB133" s="4"/>
      <c r="AC133" s="3">
        <v>44986</v>
      </c>
      <c r="AD133" s="3">
        <v>45108</v>
      </c>
      <c r="AE133" s="3"/>
      <c r="AF133" s="4" t="s">
        <v>67</v>
      </c>
    </row>
    <row r="134" spans="1:32" ht="75" x14ac:dyDescent="0.25">
      <c r="A134" s="8" t="s">
        <v>2965</v>
      </c>
      <c r="B134" s="3">
        <v>44728</v>
      </c>
      <c r="C134" s="6" t="s">
        <v>38</v>
      </c>
      <c r="D134" s="8" t="s">
        <v>3401</v>
      </c>
      <c r="E134" s="9" t="s">
        <v>3386</v>
      </c>
      <c r="F134" s="3">
        <v>44764</v>
      </c>
      <c r="G134" s="8" t="s">
        <v>3398</v>
      </c>
      <c r="H134" s="4" t="s">
        <v>443</v>
      </c>
      <c r="I134" s="4" t="s">
        <v>2670</v>
      </c>
      <c r="J134" s="5">
        <v>3935547</v>
      </c>
      <c r="K134" s="35">
        <f t="shared" si="24"/>
        <v>3935547</v>
      </c>
      <c r="L134" s="35">
        <f t="shared" si="25"/>
        <v>3935547</v>
      </c>
      <c r="M134" s="4" t="s">
        <v>3402</v>
      </c>
      <c r="N134" s="4" t="s">
        <v>3403</v>
      </c>
      <c r="O134" s="4" t="s">
        <v>22</v>
      </c>
      <c r="P134" s="12">
        <v>100</v>
      </c>
      <c r="Q134" s="6">
        <v>0</v>
      </c>
      <c r="R134" s="6" t="s">
        <v>43</v>
      </c>
      <c r="S134" s="7">
        <v>60</v>
      </c>
      <c r="T134" s="35">
        <f t="shared" si="28"/>
        <v>2.97</v>
      </c>
      <c r="U134" s="5">
        <f t="shared" si="21"/>
        <v>178.20000000000002</v>
      </c>
      <c r="V134" s="5">
        <f t="shared" si="23"/>
        <v>1325100</v>
      </c>
      <c r="W134" s="5">
        <v>1325100</v>
      </c>
      <c r="X134" s="5"/>
      <c r="Y134" s="5"/>
      <c r="Z134" s="5">
        <f t="shared" si="26"/>
        <v>22085</v>
      </c>
      <c r="AA134" s="5">
        <f t="shared" si="27"/>
        <v>22085</v>
      </c>
      <c r="AB134" s="4"/>
      <c r="AC134" s="3">
        <v>44986</v>
      </c>
      <c r="AD134" s="3"/>
      <c r="AE134" s="3"/>
      <c r="AF134" s="4" t="s">
        <v>67</v>
      </c>
    </row>
    <row r="135" spans="1:32" ht="148.5" customHeight="1" x14ac:dyDescent="0.25">
      <c r="A135" s="8" t="s">
        <v>2967</v>
      </c>
      <c r="B135" s="3">
        <v>44728</v>
      </c>
      <c r="C135" s="6" t="s">
        <v>38</v>
      </c>
      <c r="D135" s="8" t="s">
        <v>3323</v>
      </c>
      <c r="E135" s="9" t="s">
        <v>3290</v>
      </c>
      <c r="F135" s="3">
        <v>44754</v>
      </c>
      <c r="G135" s="8" t="s">
        <v>3209</v>
      </c>
      <c r="H135" s="4" t="s">
        <v>443</v>
      </c>
      <c r="I135" s="4" t="s">
        <v>2966</v>
      </c>
      <c r="J135" s="5">
        <v>26702936.399999999</v>
      </c>
      <c r="K135" s="35">
        <f t="shared" si="24"/>
        <v>26702936.399999999</v>
      </c>
      <c r="L135" s="35">
        <f t="shared" si="25"/>
        <v>26702936.399999999</v>
      </c>
      <c r="M135" s="4" t="s">
        <v>3228</v>
      </c>
      <c r="N135" s="4" t="s">
        <v>3229</v>
      </c>
      <c r="O135" s="4" t="s">
        <v>22</v>
      </c>
      <c r="P135" s="12">
        <v>100</v>
      </c>
      <c r="Q135" s="6">
        <v>0</v>
      </c>
      <c r="R135" s="6" t="s">
        <v>43</v>
      </c>
      <c r="S135" s="7">
        <v>60</v>
      </c>
      <c r="T135" s="35">
        <f t="shared" si="28"/>
        <v>6.7399999999999993</v>
      </c>
      <c r="U135" s="5">
        <f t="shared" si="21"/>
        <v>404.4</v>
      </c>
      <c r="V135" s="5">
        <f t="shared" si="23"/>
        <v>3961860</v>
      </c>
      <c r="W135" s="5">
        <v>3961860</v>
      </c>
      <c r="X135" s="5"/>
      <c r="Y135" s="5"/>
      <c r="Z135" s="5">
        <f t="shared" si="26"/>
        <v>66031</v>
      </c>
      <c r="AA135" s="5">
        <f t="shared" si="27"/>
        <v>66031</v>
      </c>
      <c r="AB135" s="4"/>
      <c r="AC135" s="3">
        <v>44986</v>
      </c>
      <c r="AD135" s="3"/>
      <c r="AE135" s="3"/>
      <c r="AF135" s="4" t="s">
        <v>67</v>
      </c>
    </row>
    <row r="136" spans="1:32" ht="158.25" customHeight="1" x14ac:dyDescent="0.25">
      <c r="A136" s="8" t="s">
        <v>2847</v>
      </c>
      <c r="B136" s="3">
        <v>44728</v>
      </c>
      <c r="C136" s="6" t="s">
        <v>38</v>
      </c>
      <c r="D136" s="8"/>
      <c r="E136" s="9" t="s">
        <v>3333</v>
      </c>
      <c r="F136" s="3">
        <v>44762</v>
      </c>
      <c r="G136" s="8" t="s">
        <v>3334</v>
      </c>
      <c r="H136" s="4" t="s">
        <v>443</v>
      </c>
      <c r="I136" s="4" t="s">
        <v>2846</v>
      </c>
      <c r="J136" s="5">
        <v>151029959.40000001</v>
      </c>
      <c r="K136" s="35">
        <f t="shared" si="24"/>
        <v>151029959.40000001</v>
      </c>
      <c r="L136" s="35">
        <f t="shared" si="25"/>
        <v>151029959.40000001</v>
      </c>
      <c r="M136" s="4" t="s">
        <v>3335</v>
      </c>
      <c r="N136" s="4" t="s">
        <v>3336</v>
      </c>
      <c r="O136" s="4" t="s">
        <v>22</v>
      </c>
      <c r="P136" s="12">
        <v>100</v>
      </c>
      <c r="Q136" s="6">
        <v>0</v>
      </c>
      <c r="R136" s="6" t="s">
        <v>43</v>
      </c>
      <c r="S136" s="18" t="s">
        <v>3337</v>
      </c>
      <c r="T136" s="35">
        <f t="shared" si="28"/>
        <v>3.49</v>
      </c>
      <c r="U136" s="18" t="s">
        <v>3338</v>
      </c>
      <c r="V136" s="5">
        <f t="shared" si="23"/>
        <v>43275060</v>
      </c>
      <c r="W136" s="5">
        <v>43275060</v>
      </c>
      <c r="X136" s="5"/>
      <c r="Y136" s="5"/>
      <c r="Z136" s="5">
        <v>1442502</v>
      </c>
      <c r="AA136" s="5">
        <f t="shared" si="27"/>
        <v>1442502</v>
      </c>
      <c r="AB136" s="4"/>
      <c r="AC136" s="3">
        <v>44986</v>
      </c>
      <c r="AD136" s="3"/>
      <c r="AE136" s="3"/>
      <c r="AF136" s="4" t="s">
        <v>67</v>
      </c>
    </row>
    <row r="137" spans="1:32" ht="123.75" customHeight="1" x14ac:dyDescent="0.25">
      <c r="A137" s="8" t="s">
        <v>2844</v>
      </c>
      <c r="B137" s="3">
        <v>44728</v>
      </c>
      <c r="C137" s="6" t="s">
        <v>38</v>
      </c>
      <c r="D137" s="8" t="s">
        <v>3295</v>
      </c>
      <c r="E137" s="9" t="s">
        <v>3282</v>
      </c>
      <c r="F137" s="3">
        <v>44760</v>
      </c>
      <c r="G137" s="8" t="s">
        <v>3279</v>
      </c>
      <c r="H137" s="4" t="s">
        <v>443</v>
      </c>
      <c r="I137" s="4" t="s">
        <v>2845</v>
      </c>
      <c r="J137" s="5">
        <v>356967443.56</v>
      </c>
      <c r="K137" s="35">
        <f t="shared" si="24"/>
        <v>356967443.56</v>
      </c>
      <c r="L137" s="35">
        <f t="shared" si="25"/>
        <v>356967443.56</v>
      </c>
      <c r="M137" s="4" t="s">
        <v>3296</v>
      </c>
      <c r="N137" s="4" t="s">
        <v>3297</v>
      </c>
      <c r="O137" s="4" t="s">
        <v>22</v>
      </c>
      <c r="P137" s="12">
        <v>100</v>
      </c>
      <c r="Q137" s="6">
        <v>0</v>
      </c>
      <c r="R137" s="6" t="s">
        <v>43</v>
      </c>
      <c r="S137" s="18" t="s">
        <v>3298</v>
      </c>
      <c r="T137" s="35">
        <f t="shared" si="28"/>
        <v>179.27</v>
      </c>
      <c r="U137" s="21" t="s">
        <v>3299</v>
      </c>
      <c r="V137" s="5">
        <f t="shared" si="23"/>
        <v>1991228</v>
      </c>
      <c r="W137" s="5">
        <v>1991228</v>
      </c>
      <c r="X137" s="5"/>
      <c r="Y137" s="5"/>
      <c r="Z137" s="5">
        <v>66374.259999999995</v>
      </c>
      <c r="AA137" s="5">
        <f t="shared" si="27"/>
        <v>66375</v>
      </c>
      <c r="AB137" s="4"/>
      <c r="AC137" s="3">
        <v>44986</v>
      </c>
      <c r="AD137" s="3"/>
      <c r="AE137" s="3"/>
      <c r="AF137" s="4" t="s">
        <v>67</v>
      </c>
    </row>
    <row r="138" spans="1:32" ht="151.5" customHeight="1" x14ac:dyDescent="0.25">
      <c r="A138" s="8" t="s">
        <v>2843</v>
      </c>
      <c r="B138" s="3">
        <v>44728</v>
      </c>
      <c r="C138" s="6" t="s">
        <v>38</v>
      </c>
      <c r="D138" s="8" t="s">
        <v>3419</v>
      </c>
      <c r="E138" s="9" t="s">
        <v>3283</v>
      </c>
      <c r="F138" s="3">
        <v>44762</v>
      </c>
      <c r="G138" s="8" t="s">
        <v>3280</v>
      </c>
      <c r="H138" s="4" t="s">
        <v>77</v>
      </c>
      <c r="I138" s="4" t="s">
        <v>1176</v>
      </c>
      <c r="J138" s="5">
        <v>1052122413.6</v>
      </c>
      <c r="K138" s="35">
        <f t="shared" si="24"/>
        <v>1052122413.6</v>
      </c>
      <c r="L138" s="35">
        <f t="shared" si="25"/>
        <v>1052122413.6</v>
      </c>
      <c r="M138" s="4" t="s">
        <v>3300</v>
      </c>
      <c r="N138" s="4" t="s">
        <v>3301</v>
      </c>
      <c r="O138" s="4" t="s">
        <v>22</v>
      </c>
      <c r="P138" s="12">
        <v>100</v>
      </c>
      <c r="Q138" s="6">
        <v>0</v>
      </c>
      <c r="R138" s="6" t="s">
        <v>43</v>
      </c>
      <c r="S138" s="7">
        <v>30</v>
      </c>
      <c r="T138" s="35">
        <f t="shared" si="28"/>
        <v>218.16</v>
      </c>
      <c r="U138" s="5">
        <f t="shared" si="21"/>
        <v>6544.8</v>
      </c>
      <c r="V138" s="5">
        <f t="shared" si="23"/>
        <v>4822710</v>
      </c>
      <c r="W138" s="5">
        <v>4822710</v>
      </c>
      <c r="X138" s="5"/>
      <c r="Y138" s="5"/>
      <c r="Z138" s="5">
        <f t="shared" si="26"/>
        <v>160757</v>
      </c>
      <c r="AA138" s="5">
        <f t="shared" si="27"/>
        <v>160757</v>
      </c>
      <c r="AB138" s="4"/>
      <c r="AC138" s="3">
        <v>44986</v>
      </c>
      <c r="AD138" s="3"/>
      <c r="AE138" s="3"/>
      <c r="AF138" s="4" t="s">
        <v>67</v>
      </c>
    </row>
    <row r="139" spans="1:32" ht="157.5" x14ac:dyDescent="0.25">
      <c r="A139" s="8" t="s">
        <v>2842</v>
      </c>
      <c r="B139" s="3">
        <v>44728</v>
      </c>
      <c r="C139" s="6" t="s">
        <v>38</v>
      </c>
      <c r="D139" s="8" t="s">
        <v>3302</v>
      </c>
      <c r="E139" s="9" t="s">
        <v>3284</v>
      </c>
      <c r="F139" s="3">
        <v>44761</v>
      </c>
      <c r="G139" s="8" t="s">
        <v>3281</v>
      </c>
      <c r="H139" s="4" t="s">
        <v>77</v>
      </c>
      <c r="I139" s="4" t="s">
        <v>2841</v>
      </c>
      <c r="J139" s="5">
        <v>596590538.95000005</v>
      </c>
      <c r="K139" s="35">
        <f t="shared" si="24"/>
        <v>596590538.95000005</v>
      </c>
      <c r="L139" s="35">
        <f t="shared" si="25"/>
        <v>596590538.95000005</v>
      </c>
      <c r="M139" s="4" t="s">
        <v>3303</v>
      </c>
      <c r="N139" s="4" t="s">
        <v>3304</v>
      </c>
      <c r="O139" s="4" t="s">
        <v>1665</v>
      </c>
      <c r="P139" s="12">
        <v>0</v>
      </c>
      <c r="Q139" s="6">
        <v>100</v>
      </c>
      <c r="R139" s="6" t="s">
        <v>43</v>
      </c>
      <c r="S139" s="7">
        <v>30</v>
      </c>
      <c r="T139" s="35">
        <f t="shared" si="28"/>
        <v>524.33000000000004</v>
      </c>
      <c r="U139" s="5">
        <f t="shared" si="21"/>
        <v>15729.900000000001</v>
      </c>
      <c r="V139" s="5">
        <f t="shared" si="23"/>
        <v>1137815</v>
      </c>
      <c r="W139" s="5">
        <v>869975</v>
      </c>
      <c r="X139" s="5">
        <v>267840</v>
      </c>
      <c r="Y139" s="5"/>
      <c r="Z139" s="5">
        <f t="shared" si="26"/>
        <v>37927.166666666664</v>
      </c>
      <c r="AA139" s="5">
        <f t="shared" si="27"/>
        <v>37928</v>
      </c>
      <c r="AB139" s="4"/>
      <c r="AC139" s="3">
        <v>44986</v>
      </c>
      <c r="AD139" s="3">
        <v>45061</v>
      </c>
      <c r="AE139" s="3"/>
      <c r="AF139" s="4" t="s">
        <v>67</v>
      </c>
    </row>
    <row r="140" spans="1:32" ht="171.75" customHeight="1" x14ac:dyDescent="0.25">
      <c r="A140" s="8" t="s">
        <v>2837</v>
      </c>
      <c r="B140" s="3">
        <v>44733</v>
      </c>
      <c r="C140" s="6" t="s">
        <v>38</v>
      </c>
      <c r="D140" s="8" t="s">
        <v>3305</v>
      </c>
      <c r="E140" s="9" t="s">
        <v>3285</v>
      </c>
      <c r="F140" s="3">
        <v>44754</v>
      </c>
      <c r="G140" s="8" t="s">
        <v>3225</v>
      </c>
      <c r="H140" s="4" t="s">
        <v>443</v>
      </c>
      <c r="I140" s="4" t="s">
        <v>2836</v>
      </c>
      <c r="J140" s="5">
        <v>83564525.599999994</v>
      </c>
      <c r="K140" s="35">
        <f t="shared" si="24"/>
        <v>83564525.599999994</v>
      </c>
      <c r="L140" s="35">
        <f t="shared" si="25"/>
        <v>83564525.599999994</v>
      </c>
      <c r="M140" s="4" t="s">
        <v>3226</v>
      </c>
      <c r="N140" s="4" t="s">
        <v>3227</v>
      </c>
      <c r="O140" s="4" t="s">
        <v>22</v>
      </c>
      <c r="P140" s="12">
        <v>100</v>
      </c>
      <c r="Q140" s="6">
        <v>0</v>
      </c>
      <c r="R140" s="6" t="s">
        <v>43</v>
      </c>
      <c r="S140" s="7">
        <v>30</v>
      </c>
      <c r="T140" s="35">
        <f t="shared" si="28"/>
        <v>6.7299999999999995</v>
      </c>
      <c r="U140" s="5">
        <f t="shared" si="21"/>
        <v>201.89999999999998</v>
      </c>
      <c r="V140" s="5">
        <f t="shared" si="23"/>
        <v>12416720</v>
      </c>
      <c r="W140" s="5">
        <v>4000000</v>
      </c>
      <c r="X140" s="5">
        <v>8416720</v>
      </c>
      <c r="Y140" s="5"/>
      <c r="Z140" s="5">
        <f t="shared" si="26"/>
        <v>413890.66666666669</v>
      </c>
      <c r="AA140" s="5">
        <f t="shared" si="27"/>
        <v>413891</v>
      </c>
      <c r="AB140" s="4"/>
      <c r="AC140" s="3">
        <v>44986</v>
      </c>
      <c r="AD140" s="3">
        <v>45108</v>
      </c>
      <c r="AE140" s="3"/>
      <c r="AF140" s="4" t="s">
        <v>67</v>
      </c>
    </row>
    <row r="141" spans="1:32" ht="117.75" customHeight="1" x14ac:dyDescent="0.25">
      <c r="A141" s="8" t="s">
        <v>2835</v>
      </c>
      <c r="B141" s="3">
        <v>44733</v>
      </c>
      <c r="C141" s="6" t="s">
        <v>38</v>
      </c>
      <c r="D141" s="8" t="s">
        <v>462</v>
      </c>
      <c r="E141" s="9" t="s">
        <v>462</v>
      </c>
      <c r="F141" s="3" t="s">
        <v>462</v>
      </c>
      <c r="G141" s="6" t="s">
        <v>462</v>
      </c>
      <c r="H141" s="4" t="s">
        <v>462</v>
      </c>
      <c r="I141" s="4" t="s">
        <v>2834</v>
      </c>
      <c r="J141" s="5">
        <v>0</v>
      </c>
      <c r="K141" s="35">
        <f t="shared" si="24"/>
        <v>0</v>
      </c>
      <c r="L141" s="35">
        <f t="shared" si="25"/>
        <v>0</v>
      </c>
      <c r="M141" s="4"/>
      <c r="N141" s="65"/>
      <c r="O141" s="4"/>
      <c r="P141" s="12"/>
      <c r="Q141" s="6"/>
      <c r="R141" s="6"/>
      <c r="S141" s="7"/>
      <c r="T141" s="35" t="e">
        <f t="shared" ref="T141:T162" si="29">L141/V141</f>
        <v>#DIV/0!</v>
      </c>
      <c r="U141" s="5" t="e">
        <f t="shared" ref="U141:U162" si="30">T141*S141</f>
        <v>#DIV/0!</v>
      </c>
      <c r="V141" s="5">
        <f t="shared" si="23"/>
        <v>0</v>
      </c>
      <c r="W141" s="5"/>
      <c r="X141" s="5"/>
      <c r="Y141" s="5"/>
      <c r="Z141" s="5" t="e">
        <f t="shared" si="26"/>
        <v>#DIV/0!</v>
      </c>
      <c r="AA141" s="5" t="e">
        <f t="shared" si="27"/>
        <v>#DIV/0!</v>
      </c>
      <c r="AB141" s="4"/>
      <c r="AC141" s="3"/>
      <c r="AD141" s="3"/>
      <c r="AE141" s="3"/>
      <c r="AF141" s="4"/>
    </row>
    <row r="142" spans="1:32" ht="107.25" customHeight="1" x14ac:dyDescent="0.25">
      <c r="A142" s="8" t="s">
        <v>2833</v>
      </c>
      <c r="B142" s="3">
        <v>44733</v>
      </c>
      <c r="C142" s="6" t="s">
        <v>38</v>
      </c>
      <c r="D142" s="8" t="s">
        <v>3326</v>
      </c>
      <c r="E142" s="9" t="s">
        <v>3286</v>
      </c>
      <c r="F142" s="3">
        <v>44753</v>
      </c>
      <c r="G142" s="8" t="s">
        <v>3087</v>
      </c>
      <c r="H142" s="4" t="s">
        <v>2524</v>
      </c>
      <c r="I142" s="4" t="s">
        <v>845</v>
      </c>
      <c r="J142" s="5">
        <v>3589740</v>
      </c>
      <c r="K142" s="35">
        <f t="shared" si="24"/>
        <v>3589740</v>
      </c>
      <c r="L142" s="35">
        <f t="shared" si="25"/>
        <v>3589740</v>
      </c>
      <c r="M142" s="4" t="s">
        <v>3088</v>
      </c>
      <c r="N142" s="4" t="s">
        <v>3089</v>
      </c>
      <c r="O142" s="4" t="s">
        <v>22</v>
      </c>
      <c r="P142" s="12">
        <v>100</v>
      </c>
      <c r="Q142" s="6">
        <v>0</v>
      </c>
      <c r="R142" s="6" t="s">
        <v>2023</v>
      </c>
      <c r="S142" s="7">
        <v>60</v>
      </c>
      <c r="T142" s="35">
        <f t="shared" si="29"/>
        <v>4.07</v>
      </c>
      <c r="U142" s="5">
        <f t="shared" si="30"/>
        <v>244.20000000000002</v>
      </c>
      <c r="V142" s="5">
        <f t="shared" si="23"/>
        <v>882000</v>
      </c>
      <c r="W142" s="5">
        <v>882000</v>
      </c>
      <c r="X142" s="5"/>
      <c r="Y142" s="5"/>
      <c r="Z142" s="5">
        <f t="shared" si="26"/>
        <v>14700</v>
      </c>
      <c r="AA142" s="5">
        <f t="shared" si="27"/>
        <v>14700</v>
      </c>
      <c r="AB142" s="4"/>
      <c r="AC142" s="3">
        <v>44986</v>
      </c>
      <c r="AD142" s="3"/>
      <c r="AE142" s="3"/>
      <c r="AF142" s="4" t="s">
        <v>67</v>
      </c>
    </row>
    <row r="143" spans="1:32" ht="141.75" x14ac:dyDescent="0.25">
      <c r="A143" s="8" t="s">
        <v>2832</v>
      </c>
      <c r="B143" s="3">
        <v>44733</v>
      </c>
      <c r="C143" s="6" t="s">
        <v>38</v>
      </c>
      <c r="D143" s="8" t="s">
        <v>3327</v>
      </c>
      <c r="E143" s="9" t="s">
        <v>3291</v>
      </c>
      <c r="F143" s="3">
        <v>44754</v>
      </c>
      <c r="G143" s="6" t="s">
        <v>3211</v>
      </c>
      <c r="H143" s="4" t="s">
        <v>443</v>
      </c>
      <c r="I143" s="4" t="s">
        <v>827</v>
      </c>
      <c r="J143" s="5">
        <v>246321416</v>
      </c>
      <c r="K143" s="35">
        <f t="shared" si="24"/>
        <v>246321416</v>
      </c>
      <c r="L143" s="35">
        <f t="shared" si="25"/>
        <v>246321416</v>
      </c>
      <c r="M143" s="4" t="s">
        <v>3213</v>
      </c>
      <c r="N143" s="4" t="s">
        <v>3214</v>
      </c>
      <c r="O143" s="4" t="s">
        <v>22</v>
      </c>
      <c r="P143" s="12">
        <v>100</v>
      </c>
      <c r="Q143" s="6">
        <v>0</v>
      </c>
      <c r="R143" s="6" t="s">
        <v>43</v>
      </c>
      <c r="S143" s="7">
        <v>30</v>
      </c>
      <c r="T143" s="35">
        <f t="shared" si="29"/>
        <v>6.71</v>
      </c>
      <c r="U143" s="5">
        <f t="shared" si="30"/>
        <v>201.3</v>
      </c>
      <c r="V143" s="5">
        <f t="shared" si="23"/>
        <v>36709600</v>
      </c>
      <c r="W143" s="5">
        <v>36709600</v>
      </c>
      <c r="X143" s="5"/>
      <c r="Y143" s="5"/>
      <c r="Z143" s="5">
        <f t="shared" si="26"/>
        <v>1223653.3333333333</v>
      </c>
      <c r="AA143" s="5">
        <f t="shared" si="27"/>
        <v>1223654</v>
      </c>
      <c r="AB143" s="4"/>
      <c r="AC143" s="3">
        <v>44986</v>
      </c>
      <c r="AD143" s="3"/>
      <c r="AE143" s="3"/>
      <c r="AF143" s="4" t="s">
        <v>67</v>
      </c>
    </row>
    <row r="144" spans="1:32" ht="75" x14ac:dyDescent="0.25">
      <c r="A144" s="8" t="s">
        <v>2830</v>
      </c>
      <c r="B144" s="3">
        <v>44733</v>
      </c>
      <c r="C144" s="6" t="s">
        <v>38</v>
      </c>
      <c r="D144" s="8" t="s">
        <v>3328</v>
      </c>
      <c r="E144" s="9" t="s">
        <v>3292</v>
      </c>
      <c r="F144" s="3">
        <v>44754</v>
      </c>
      <c r="G144" s="6" t="s">
        <v>3212</v>
      </c>
      <c r="H144" s="4" t="s">
        <v>2524</v>
      </c>
      <c r="I144" s="4" t="s">
        <v>2831</v>
      </c>
      <c r="J144" s="5">
        <v>1196443.2</v>
      </c>
      <c r="K144" s="35">
        <f t="shared" si="24"/>
        <v>1196443.2</v>
      </c>
      <c r="L144" s="35">
        <f t="shared" si="25"/>
        <v>1196443.2</v>
      </c>
      <c r="M144" s="4" t="s">
        <v>3215</v>
      </c>
      <c r="N144" s="4" t="s">
        <v>3216</v>
      </c>
      <c r="O144" s="4" t="s">
        <v>22</v>
      </c>
      <c r="P144" s="12">
        <v>100</v>
      </c>
      <c r="Q144" s="6">
        <v>0</v>
      </c>
      <c r="R144" s="6" t="s">
        <v>26</v>
      </c>
      <c r="S144" s="7">
        <v>240</v>
      </c>
      <c r="T144" s="35">
        <f t="shared" si="29"/>
        <v>0.53</v>
      </c>
      <c r="U144" s="5">
        <f t="shared" si="30"/>
        <v>127.2</v>
      </c>
      <c r="V144" s="5">
        <f t="shared" si="23"/>
        <v>2257440</v>
      </c>
      <c r="W144" s="5">
        <v>2257440</v>
      </c>
      <c r="X144" s="5"/>
      <c r="Y144" s="5"/>
      <c r="Z144" s="5">
        <f t="shared" si="26"/>
        <v>9406</v>
      </c>
      <c r="AA144" s="5">
        <f t="shared" si="27"/>
        <v>9406</v>
      </c>
      <c r="AB144" s="4"/>
      <c r="AC144" s="3">
        <v>44986</v>
      </c>
      <c r="AD144" s="3"/>
      <c r="AE144" s="3"/>
      <c r="AF144" s="4" t="s">
        <v>67</v>
      </c>
    </row>
    <row r="145" spans="1:40" ht="126" x14ac:dyDescent="0.25">
      <c r="A145" s="8" t="s">
        <v>2829</v>
      </c>
      <c r="B145" s="3">
        <v>44733</v>
      </c>
      <c r="C145" s="6">
        <v>1416</v>
      </c>
      <c r="D145" s="8" t="s">
        <v>3324</v>
      </c>
      <c r="E145" s="9" t="s">
        <v>3316</v>
      </c>
      <c r="F145" s="3">
        <v>44760</v>
      </c>
      <c r="G145" s="8" t="s">
        <v>3325</v>
      </c>
      <c r="H145" s="4" t="s">
        <v>73</v>
      </c>
      <c r="I145" s="4" t="s">
        <v>176</v>
      </c>
      <c r="J145" s="5">
        <v>61583028</v>
      </c>
      <c r="K145" s="35">
        <f t="shared" si="24"/>
        <v>61583028</v>
      </c>
      <c r="L145" s="35">
        <f t="shared" si="25"/>
        <v>61583028</v>
      </c>
      <c r="M145" s="4" t="s">
        <v>342</v>
      </c>
      <c r="N145" s="4" t="s">
        <v>3331</v>
      </c>
      <c r="O145" s="4" t="s">
        <v>278</v>
      </c>
      <c r="P145" s="12">
        <v>0</v>
      </c>
      <c r="Q145" s="6">
        <v>100</v>
      </c>
      <c r="R145" s="6" t="s">
        <v>23</v>
      </c>
      <c r="S145" s="7">
        <v>1200</v>
      </c>
      <c r="T145" s="35">
        <f t="shared" si="29"/>
        <v>15.01</v>
      </c>
      <c r="U145" s="5">
        <f t="shared" si="30"/>
        <v>18012</v>
      </c>
      <c r="V145" s="5">
        <f t="shared" si="23"/>
        <v>4102800</v>
      </c>
      <c r="W145" s="5">
        <v>4102800</v>
      </c>
      <c r="X145" s="5"/>
      <c r="Y145" s="5"/>
      <c r="Z145" s="5">
        <f t="shared" si="26"/>
        <v>3419</v>
      </c>
      <c r="AA145" s="5">
        <f t="shared" si="27"/>
        <v>3419</v>
      </c>
      <c r="AB145" s="4"/>
      <c r="AC145" s="3">
        <v>44936</v>
      </c>
      <c r="AD145" s="3"/>
      <c r="AE145" s="3"/>
      <c r="AF145" s="4" t="s">
        <v>67</v>
      </c>
    </row>
    <row r="146" spans="1:40" ht="75" x14ac:dyDescent="0.25">
      <c r="A146" s="8" t="s">
        <v>2828</v>
      </c>
      <c r="B146" s="3">
        <v>44733</v>
      </c>
      <c r="C146" s="6" t="s">
        <v>38</v>
      </c>
      <c r="D146" s="8" t="s">
        <v>3329</v>
      </c>
      <c r="E146" s="9" t="s">
        <v>3293</v>
      </c>
      <c r="F146" s="3">
        <v>44754</v>
      </c>
      <c r="G146" s="8" t="s">
        <v>3217</v>
      </c>
      <c r="H146" s="4" t="s">
        <v>2524</v>
      </c>
      <c r="I146" s="4" t="s">
        <v>2827</v>
      </c>
      <c r="J146" s="5">
        <v>5063557</v>
      </c>
      <c r="K146" s="35">
        <f t="shared" si="24"/>
        <v>5063557</v>
      </c>
      <c r="L146" s="35">
        <f t="shared" si="25"/>
        <v>5063557</v>
      </c>
      <c r="M146" s="4" t="s">
        <v>3219</v>
      </c>
      <c r="N146" s="4" t="s">
        <v>3220</v>
      </c>
      <c r="O146" s="4" t="s">
        <v>22</v>
      </c>
      <c r="P146" s="12">
        <v>100</v>
      </c>
      <c r="Q146" s="6">
        <v>0</v>
      </c>
      <c r="R146" s="6" t="s">
        <v>26</v>
      </c>
      <c r="S146" s="7">
        <v>300</v>
      </c>
      <c r="T146" s="35">
        <f t="shared" si="29"/>
        <v>11.21</v>
      </c>
      <c r="U146" s="5">
        <f t="shared" si="30"/>
        <v>3363.0000000000005</v>
      </c>
      <c r="V146" s="5">
        <f t="shared" si="23"/>
        <v>451700</v>
      </c>
      <c r="W146" s="5">
        <v>451700</v>
      </c>
      <c r="X146" s="5"/>
      <c r="Y146" s="5"/>
      <c r="Z146" s="5">
        <f t="shared" si="26"/>
        <v>1505.6666666666667</v>
      </c>
      <c r="AA146" s="5">
        <f t="shared" si="27"/>
        <v>1506</v>
      </c>
      <c r="AB146" s="4"/>
      <c r="AC146" s="3">
        <v>44986</v>
      </c>
      <c r="AD146" s="3"/>
      <c r="AE146" s="3"/>
      <c r="AF146" s="4" t="s">
        <v>67</v>
      </c>
    </row>
    <row r="147" spans="1:40" ht="110.25" x14ac:dyDescent="0.25">
      <c r="A147" s="8" t="s">
        <v>2825</v>
      </c>
      <c r="B147" s="3">
        <v>44733</v>
      </c>
      <c r="C147" s="6" t="s">
        <v>38</v>
      </c>
      <c r="D147" s="8" t="s">
        <v>3407</v>
      </c>
      <c r="E147" s="9" t="s">
        <v>3406</v>
      </c>
      <c r="F147" s="3">
        <v>44764</v>
      </c>
      <c r="G147" s="8" t="s">
        <v>3404</v>
      </c>
      <c r="H147" s="4" t="s">
        <v>73</v>
      </c>
      <c r="I147" s="4" t="s">
        <v>2826</v>
      </c>
      <c r="J147" s="5">
        <v>1230918104.5</v>
      </c>
      <c r="K147" s="35">
        <f t="shared" si="24"/>
        <v>1230918104.5</v>
      </c>
      <c r="L147" s="35">
        <f t="shared" si="25"/>
        <v>1230918104.5</v>
      </c>
      <c r="M147" s="4" t="s">
        <v>3408</v>
      </c>
      <c r="N147" s="4" t="s">
        <v>3409</v>
      </c>
      <c r="O147" s="4" t="s">
        <v>22</v>
      </c>
      <c r="P147" s="12">
        <v>100</v>
      </c>
      <c r="Q147" s="6">
        <v>0</v>
      </c>
      <c r="R147" s="6" t="s">
        <v>43</v>
      </c>
      <c r="S147" s="18" t="s">
        <v>3410</v>
      </c>
      <c r="T147" s="35">
        <f t="shared" si="29"/>
        <v>37.67</v>
      </c>
      <c r="U147" s="21" t="s">
        <v>3411</v>
      </c>
      <c r="V147" s="5">
        <f t="shared" si="23"/>
        <v>32676350</v>
      </c>
      <c r="W147" s="5">
        <v>32676350</v>
      </c>
      <c r="X147" s="5"/>
      <c r="Y147" s="5"/>
      <c r="Z147" s="5">
        <v>544605.82999999996</v>
      </c>
      <c r="AA147" s="5">
        <f t="shared" si="27"/>
        <v>544606</v>
      </c>
      <c r="AB147" s="4"/>
      <c r="AC147" s="3">
        <v>44986</v>
      </c>
      <c r="AD147" s="3"/>
      <c r="AE147" s="3"/>
      <c r="AF147" s="4" t="s">
        <v>67</v>
      </c>
    </row>
    <row r="148" spans="1:40" ht="94.5" x14ac:dyDescent="0.25">
      <c r="A148" s="8" t="s">
        <v>2824</v>
      </c>
      <c r="B148" s="3">
        <v>44733</v>
      </c>
      <c r="C148" s="6" t="s">
        <v>38</v>
      </c>
      <c r="D148" s="8" t="s">
        <v>3432</v>
      </c>
      <c r="E148" s="9" t="s">
        <v>3433</v>
      </c>
      <c r="F148" s="3">
        <v>44768</v>
      </c>
      <c r="G148" s="8" t="s">
        <v>3405</v>
      </c>
      <c r="H148" s="4" t="s">
        <v>77</v>
      </c>
      <c r="I148" s="4" t="s">
        <v>2823</v>
      </c>
      <c r="J148" s="5">
        <v>1127964908.4000001</v>
      </c>
      <c r="K148" s="35">
        <f t="shared" si="24"/>
        <v>1127964908.4000001</v>
      </c>
      <c r="L148" s="35">
        <f t="shared" si="25"/>
        <v>1127964908.4000001</v>
      </c>
      <c r="M148" s="4" t="s">
        <v>1787</v>
      </c>
      <c r="N148" s="4" t="s">
        <v>3412</v>
      </c>
      <c r="O148" s="4" t="s">
        <v>1788</v>
      </c>
      <c r="P148" s="12">
        <v>0</v>
      </c>
      <c r="Q148" s="6">
        <v>100</v>
      </c>
      <c r="R148" s="6" t="s">
        <v>43</v>
      </c>
      <c r="S148" s="7">
        <v>30</v>
      </c>
      <c r="T148" s="35">
        <f t="shared" si="29"/>
        <v>835.0100000000001</v>
      </c>
      <c r="U148" s="5">
        <f t="shared" si="30"/>
        <v>25050.300000000003</v>
      </c>
      <c r="V148" s="5">
        <f t="shared" si="23"/>
        <v>1350840</v>
      </c>
      <c r="W148" s="5">
        <v>1350840</v>
      </c>
      <c r="X148" s="5"/>
      <c r="Y148" s="5"/>
      <c r="Z148" s="5">
        <f t="shared" si="26"/>
        <v>45028</v>
      </c>
      <c r="AA148" s="5">
        <f t="shared" si="27"/>
        <v>45028</v>
      </c>
      <c r="AB148" s="4"/>
      <c r="AC148" s="3">
        <v>44986</v>
      </c>
      <c r="AD148" s="3"/>
      <c r="AE148" s="3"/>
      <c r="AF148" s="4" t="s">
        <v>67</v>
      </c>
    </row>
    <row r="149" spans="1:40" ht="173.25" x14ac:dyDescent="0.25">
      <c r="A149" s="8" t="s">
        <v>2969</v>
      </c>
      <c r="B149" s="3">
        <v>44735</v>
      </c>
      <c r="C149" s="6">
        <v>1416</v>
      </c>
      <c r="D149" s="8" t="s">
        <v>3330</v>
      </c>
      <c r="E149" s="9" t="s">
        <v>3294</v>
      </c>
      <c r="F149" s="3">
        <v>44754</v>
      </c>
      <c r="G149" s="8" t="s">
        <v>3218</v>
      </c>
      <c r="H149" s="4" t="s">
        <v>74</v>
      </c>
      <c r="I149" s="4" t="s">
        <v>2968</v>
      </c>
      <c r="J149" s="5">
        <v>58559580</v>
      </c>
      <c r="K149" s="35">
        <f t="shared" si="24"/>
        <v>58559580</v>
      </c>
      <c r="L149" s="35">
        <f t="shared" si="25"/>
        <v>58559580</v>
      </c>
      <c r="M149" s="4" t="s">
        <v>1409</v>
      </c>
      <c r="N149" s="4" t="s">
        <v>3221</v>
      </c>
      <c r="O149" s="4" t="s">
        <v>33</v>
      </c>
      <c r="P149" s="12">
        <v>0</v>
      </c>
      <c r="Q149" s="6">
        <v>100</v>
      </c>
      <c r="R149" s="6" t="s">
        <v>23</v>
      </c>
      <c r="S149" s="7">
        <v>1500</v>
      </c>
      <c r="T149" s="35">
        <f t="shared" si="29"/>
        <v>12.37</v>
      </c>
      <c r="U149" s="5">
        <f t="shared" si="30"/>
        <v>18555</v>
      </c>
      <c r="V149" s="5">
        <f t="shared" si="23"/>
        <v>4734000</v>
      </c>
      <c r="W149" s="5">
        <v>4734000</v>
      </c>
      <c r="X149" s="5"/>
      <c r="Y149" s="5"/>
      <c r="Z149" s="5">
        <f t="shared" si="26"/>
        <v>3156</v>
      </c>
      <c r="AA149" s="5">
        <f t="shared" si="27"/>
        <v>3156</v>
      </c>
      <c r="AB149" s="4"/>
      <c r="AC149" s="3">
        <v>44958</v>
      </c>
      <c r="AD149" s="3"/>
      <c r="AE149" s="3"/>
      <c r="AF149" s="4" t="s">
        <v>67</v>
      </c>
    </row>
    <row r="150" spans="1:40" ht="78.75" x14ac:dyDescent="0.25">
      <c r="A150" s="8" t="s">
        <v>2972</v>
      </c>
      <c r="B150" s="3">
        <v>44735</v>
      </c>
      <c r="C150" s="6" t="s">
        <v>2971</v>
      </c>
      <c r="D150" s="8" t="s">
        <v>3430</v>
      </c>
      <c r="E150" s="9" t="s">
        <v>3431</v>
      </c>
      <c r="F150" s="3">
        <v>44768</v>
      </c>
      <c r="G150" s="8" t="s">
        <v>2972</v>
      </c>
      <c r="H150" s="4" t="s">
        <v>77</v>
      </c>
      <c r="I150" s="4" t="s">
        <v>2970</v>
      </c>
      <c r="J150" s="5">
        <v>1931553482.0999999</v>
      </c>
      <c r="K150" s="35">
        <f t="shared" si="24"/>
        <v>1931553482.0999999</v>
      </c>
      <c r="L150" s="35">
        <f t="shared" si="25"/>
        <v>1931553482.0999999</v>
      </c>
      <c r="M150" s="4" t="s">
        <v>1787</v>
      </c>
      <c r="N150" s="4" t="s">
        <v>3412</v>
      </c>
      <c r="O150" s="4" t="s">
        <v>1788</v>
      </c>
      <c r="P150" s="12">
        <v>0</v>
      </c>
      <c r="Q150" s="6">
        <v>100</v>
      </c>
      <c r="R150" s="6" t="s">
        <v>43</v>
      </c>
      <c r="S150" s="7">
        <v>30</v>
      </c>
      <c r="T150" s="35">
        <f t="shared" si="29"/>
        <v>835.01</v>
      </c>
      <c r="U150" s="5">
        <f t="shared" si="30"/>
        <v>25050.3</v>
      </c>
      <c r="V150" s="5">
        <f t="shared" ref="V150:V162" si="31">W150+X150+Y150</f>
        <v>2313210</v>
      </c>
      <c r="W150" s="5">
        <v>2313210</v>
      </c>
      <c r="X150" s="5"/>
      <c r="Y150" s="5"/>
      <c r="Z150" s="5">
        <f t="shared" si="26"/>
        <v>77107</v>
      </c>
      <c r="AA150" s="5">
        <f t="shared" si="27"/>
        <v>77107</v>
      </c>
      <c r="AB150" s="4"/>
      <c r="AC150" s="3">
        <v>44986</v>
      </c>
      <c r="AD150" s="3"/>
      <c r="AE150" s="3"/>
      <c r="AF150" s="4" t="s">
        <v>67</v>
      </c>
    </row>
    <row r="151" spans="1:40" ht="31.5" x14ac:dyDescent="0.25">
      <c r="A151" s="8" t="s">
        <v>3363</v>
      </c>
      <c r="B151" s="3" t="s">
        <v>3364</v>
      </c>
      <c r="C151" s="6" t="s">
        <v>38</v>
      </c>
      <c r="D151" s="8" t="s">
        <v>462</v>
      </c>
      <c r="E151" s="4" t="s">
        <v>462</v>
      </c>
      <c r="F151" s="3" t="s">
        <v>462</v>
      </c>
      <c r="G151" s="6" t="s">
        <v>462</v>
      </c>
      <c r="H151" s="4" t="s">
        <v>462</v>
      </c>
      <c r="I151" s="4" t="s">
        <v>3365</v>
      </c>
      <c r="J151" s="5">
        <v>0</v>
      </c>
      <c r="K151" s="35">
        <f>J151</f>
        <v>0</v>
      </c>
      <c r="L151" s="35">
        <f>K151</f>
        <v>0</v>
      </c>
      <c r="M151" s="4"/>
      <c r="N151" s="4"/>
      <c r="O151" s="4"/>
      <c r="P151" s="12"/>
      <c r="Q151" s="6"/>
      <c r="R151" s="6"/>
      <c r="S151" s="7"/>
      <c r="T151" s="35" t="e">
        <f>L151/V151</f>
        <v>#DIV/0!</v>
      </c>
      <c r="U151" s="5" t="e">
        <f>T151*S151</f>
        <v>#DIV/0!</v>
      </c>
      <c r="V151" s="5">
        <f>W151+X151+Y151</f>
        <v>0</v>
      </c>
      <c r="W151" s="5"/>
      <c r="X151" s="5"/>
      <c r="Y151" s="5"/>
      <c r="Z151" s="5" t="e">
        <f>V151/S151</f>
        <v>#DIV/0!</v>
      </c>
      <c r="AA151" s="5" t="e">
        <f>_xlfn.CEILING.MATH(Z151)</f>
        <v>#DIV/0!</v>
      </c>
      <c r="AB151" s="4"/>
      <c r="AC151" s="3"/>
      <c r="AD151" s="3"/>
      <c r="AE151" s="3"/>
      <c r="AF151" s="4"/>
    </row>
    <row r="152" spans="1:40" ht="75" x14ac:dyDescent="0.25">
      <c r="A152" s="8" t="s">
        <v>3590</v>
      </c>
      <c r="B152" s="3">
        <v>44768</v>
      </c>
      <c r="C152" s="6">
        <v>1512</v>
      </c>
      <c r="D152" s="8"/>
      <c r="E152" s="9" t="s">
        <v>3581</v>
      </c>
      <c r="F152" s="3">
        <v>44788</v>
      </c>
      <c r="G152" s="8" t="s">
        <v>3591</v>
      </c>
      <c r="H152" s="4" t="s">
        <v>77</v>
      </c>
      <c r="I152" s="4" t="s">
        <v>3592</v>
      </c>
      <c r="J152" s="5">
        <v>14176047.6</v>
      </c>
      <c r="K152" s="35">
        <f>J152</f>
        <v>14176047.6</v>
      </c>
      <c r="L152" s="35">
        <f>K152</f>
        <v>14176047.6</v>
      </c>
      <c r="M152" s="6"/>
      <c r="N152" s="3"/>
      <c r="O152" s="4"/>
      <c r="P152" s="4"/>
      <c r="Q152" s="4"/>
      <c r="R152" s="12"/>
      <c r="S152" s="6"/>
      <c r="T152" s="6"/>
      <c r="U152" s="48"/>
      <c r="V152" s="33" t="e">
        <f>J152/AC152</f>
        <v>#REF!</v>
      </c>
      <c r="W152" s="32" t="e">
        <f>(V152*10)/110</f>
        <v>#REF!</v>
      </c>
      <c r="X152" s="32" t="e">
        <f>V152-W152</f>
        <v>#REF!</v>
      </c>
      <c r="Y152" s="49" t="e">
        <f>V152*U152</f>
        <v>#REF!</v>
      </c>
      <c r="Z152" s="49" t="e">
        <f>X152*U152</f>
        <v>#REF!</v>
      </c>
      <c r="AA152" s="49"/>
      <c r="AB152" s="49" t="e">
        <f>AA152-Z152</f>
        <v>#REF!</v>
      </c>
      <c r="AC152" s="5" t="e">
        <f>AD152+AE152+#REF!</f>
        <v>#REF!</v>
      </c>
      <c r="AD152" s="5"/>
      <c r="AE152" s="5"/>
      <c r="AF152" s="6"/>
      <c r="AG152" s="35" t="e">
        <f>#REF!*V152</f>
        <v>#REF!</v>
      </c>
      <c r="AH152" s="35"/>
      <c r="AI152" s="6"/>
      <c r="AJ152" s="6"/>
      <c r="AK152" s="6"/>
      <c r="AL152" s="6"/>
      <c r="AM152" s="4"/>
      <c r="AN152" s="4"/>
    </row>
    <row r="153" spans="1:40" ht="47.25" x14ac:dyDescent="0.25">
      <c r="A153" s="8"/>
      <c r="B153" s="3"/>
      <c r="C153" s="6">
        <v>1416</v>
      </c>
      <c r="D153" s="8"/>
      <c r="E153" s="9"/>
      <c r="F153" s="3"/>
      <c r="G153" s="6"/>
      <c r="H153" s="4"/>
      <c r="I153" s="4" t="s">
        <v>2018</v>
      </c>
      <c r="J153" s="5">
        <v>0</v>
      </c>
      <c r="K153" s="35">
        <f t="shared" si="24"/>
        <v>0</v>
      </c>
      <c r="L153" s="35">
        <f t="shared" si="25"/>
        <v>0</v>
      </c>
      <c r="M153" s="4"/>
      <c r="N153" s="4"/>
      <c r="O153" s="4"/>
      <c r="P153" s="6"/>
      <c r="Q153" s="6"/>
      <c r="R153" s="6" t="s">
        <v>26</v>
      </c>
      <c r="S153" s="7"/>
      <c r="T153" s="35">
        <f t="shared" si="29"/>
        <v>0</v>
      </c>
      <c r="U153" s="5">
        <f t="shared" si="30"/>
        <v>0</v>
      </c>
      <c r="V153" s="5">
        <f t="shared" si="31"/>
        <v>402756</v>
      </c>
      <c r="W153" s="5">
        <v>201378</v>
      </c>
      <c r="X153" s="5">
        <v>201378</v>
      </c>
      <c r="Y153" s="5"/>
      <c r="Z153" s="5" t="e">
        <f t="shared" si="26"/>
        <v>#DIV/0!</v>
      </c>
      <c r="AA153" s="5" t="e">
        <f t="shared" si="27"/>
        <v>#DIV/0!</v>
      </c>
      <c r="AB153" s="4"/>
      <c r="AC153" s="3">
        <v>44958</v>
      </c>
      <c r="AD153" s="3">
        <v>45444</v>
      </c>
      <c r="AE153" s="3"/>
      <c r="AF153" s="4"/>
    </row>
    <row r="154" spans="1:40" ht="78.75" x14ac:dyDescent="0.25">
      <c r="A154" s="8"/>
      <c r="B154" s="3"/>
      <c r="C154" s="6">
        <v>1416</v>
      </c>
      <c r="D154" s="8"/>
      <c r="E154" s="9"/>
      <c r="F154" s="3"/>
      <c r="G154" s="8"/>
      <c r="H154" s="4"/>
      <c r="I154" s="4" t="s">
        <v>2051</v>
      </c>
      <c r="J154" s="5">
        <v>0</v>
      </c>
      <c r="K154" s="35">
        <f t="shared" si="24"/>
        <v>0</v>
      </c>
      <c r="L154" s="35">
        <f t="shared" si="25"/>
        <v>0</v>
      </c>
      <c r="M154" s="4"/>
      <c r="N154" s="4" t="s">
        <v>2492</v>
      </c>
      <c r="O154" s="4"/>
      <c r="P154" s="6"/>
      <c r="Q154" s="6"/>
      <c r="R154" s="6"/>
      <c r="S154" s="7"/>
      <c r="T154" s="35" t="e">
        <f t="shared" si="29"/>
        <v>#DIV/0!</v>
      </c>
      <c r="U154" s="5" t="e">
        <f t="shared" si="30"/>
        <v>#DIV/0!</v>
      </c>
      <c r="V154" s="5">
        <f t="shared" si="31"/>
        <v>0</v>
      </c>
      <c r="W154" s="5"/>
      <c r="X154" s="5"/>
      <c r="Y154" s="5"/>
      <c r="Z154" s="5" t="e">
        <f t="shared" si="26"/>
        <v>#DIV/0!</v>
      </c>
      <c r="AA154" s="5" t="e">
        <f t="shared" si="27"/>
        <v>#DIV/0!</v>
      </c>
      <c r="AB154" s="4"/>
      <c r="AC154" s="3"/>
      <c r="AD154" s="3"/>
      <c r="AE154" s="3"/>
      <c r="AF154" s="4"/>
    </row>
    <row r="155" spans="1:40" ht="47.25" x14ac:dyDescent="0.25">
      <c r="A155" s="8"/>
      <c r="B155" s="3"/>
      <c r="C155" s="6">
        <v>1416</v>
      </c>
      <c r="D155" s="8"/>
      <c r="E155" s="9"/>
      <c r="F155" s="3"/>
      <c r="G155" s="6"/>
      <c r="H155" s="4"/>
      <c r="I155" s="4" t="s">
        <v>2124</v>
      </c>
      <c r="J155" s="5">
        <v>0</v>
      </c>
      <c r="K155" s="35">
        <f t="shared" si="24"/>
        <v>0</v>
      </c>
      <c r="L155" s="35">
        <f t="shared" si="25"/>
        <v>0</v>
      </c>
      <c r="M155" s="4"/>
      <c r="N155" s="4" t="s">
        <v>2493</v>
      </c>
      <c r="O155" s="4"/>
      <c r="P155" s="6"/>
      <c r="Q155" s="6"/>
      <c r="R155" s="6"/>
      <c r="S155" s="7"/>
      <c r="T155" s="35" t="e">
        <f t="shared" si="29"/>
        <v>#DIV/0!</v>
      </c>
      <c r="U155" s="5" t="e">
        <f t="shared" si="30"/>
        <v>#DIV/0!</v>
      </c>
      <c r="V155" s="5">
        <f t="shared" si="31"/>
        <v>0</v>
      </c>
      <c r="W155" s="5"/>
      <c r="X155" s="5"/>
      <c r="Y155" s="5"/>
      <c r="Z155" s="5" t="e">
        <f t="shared" si="26"/>
        <v>#DIV/0!</v>
      </c>
      <c r="AA155" s="5" t="e">
        <f t="shared" si="27"/>
        <v>#DIV/0!</v>
      </c>
      <c r="AB155" s="4"/>
      <c r="AC155" s="3"/>
      <c r="AD155" s="3"/>
      <c r="AE155" s="3"/>
      <c r="AF155" s="4"/>
    </row>
    <row r="156" spans="1:40" x14ac:dyDescent="0.25">
      <c r="A156" s="8"/>
      <c r="B156" s="3"/>
      <c r="C156" s="6">
        <v>1416</v>
      </c>
      <c r="D156" s="8"/>
      <c r="E156" s="9"/>
      <c r="F156" s="3"/>
      <c r="G156" s="6"/>
      <c r="H156" s="4"/>
      <c r="I156" s="4" t="s">
        <v>2134</v>
      </c>
      <c r="J156" s="5">
        <v>0</v>
      </c>
      <c r="K156" s="35">
        <f t="shared" si="24"/>
        <v>0</v>
      </c>
      <c r="L156" s="35">
        <f t="shared" si="25"/>
        <v>0</v>
      </c>
      <c r="M156" s="4"/>
      <c r="N156" s="4"/>
      <c r="O156" s="4"/>
      <c r="P156" s="6"/>
      <c r="Q156" s="6"/>
      <c r="R156" s="6"/>
      <c r="S156" s="7"/>
      <c r="T156" s="35" t="e">
        <f t="shared" si="29"/>
        <v>#DIV/0!</v>
      </c>
      <c r="U156" s="5" t="e">
        <f t="shared" si="30"/>
        <v>#DIV/0!</v>
      </c>
      <c r="V156" s="5">
        <f t="shared" si="31"/>
        <v>0</v>
      </c>
      <c r="W156" s="5"/>
      <c r="X156" s="5"/>
      <c r="Y156" s="5"/>
      <c r="Z156" s="5" t="e">
        <f t="shared" si="26"/>
        <v>#DIV/0!</v>
      </c>
      <c r="AA156" s="5" t="e">
        <f t="shared" si="27"/>
        <v>#DIV/0!</v>
      </c>
      <c r="AB156" s="4"/>
      <c r="AC156" s="3"/>
      <c r="AD156" s="3"/>
      <c r="AE156" s="3"/>
      <c r="AF156" s="4"/>
    </row>
    <row r="157" spans="1:40" ht="110.25" x14ac:dyDescent="0.25">
      <c r="A157" s="8"/>
      <c r="B157" s="3"/>
      <c r="C157" s="6">
        <v>1416</v>
      </c>
      <c r="D157" s="8"/>
      <c r="E157" s="9"/>
      <c r="F157" s="3"/>
      <c r="G157" s="6"/>
      <c r="H157" s="4"/>
      <c r="I157" s="4" t="s">
        <v>2159</v>
      </c>
      <c r="J157" s="5">
        <v>0</v>
      </c>
      <c r="K157" s="35">
        <f t="shared" si="24"/>
        <v>0</v>
      </c>
      <c r="L157" s="35">
        <f t="shared" si="25"/>
        <v>0</v>
      </c>
      <c r="M157" s="4"/>
      <c r="N157" s="4"/>
      <c r="O157" s="4"/>
      <c r="P157" s="12"/>
      <c r="Q157" s="6"/>
      <c r="R157" s="6"/>
      <c r="S157" s="7"/>
      <c r="T157" s="35" t="e">
        <f t="shared" si="29"/>
        <v>#DIV/0!</v>
      </c>
      <c r="U157" s="5" t="e">
        <f t="shared" si="30"/>
        <v>#DIV/0!</v>
      </c>
      <c r="V157" s="5">
        <f t="shared" si="31"/>
        <v>0</v>
      </c>
      <c r="W157" s="5"/>
      <c r="X157" s="5"/>
      <c r="Y157" s="5"/>
      <c r="Z157" s="5" t="e">
        <f t="shared" si="26"/>
        <v>#DIV/0!</v>
      </c>
      <c r="AA157" s="5" t="e">
        <f t="shared" si="27"/>
        <v>#DIV/0!</v>
      </c>
      <c r="AB157" s="4"/>
      <c r="AC157" s="3"/>
      <c r="AD157" s="3"/>
      <c r="AE157" s="3"/>
      <c r="AF157" s="4"/>
    </row>
    <row r="158" spans="1:40" ht="99.75" x14ac:dyDescent="0.25">
      <c r="A158" s="8"/>
      <c r="B158" s="3"/>
      <c r="C158" s="6">
        <v>1416</v>
      </c>
      <c r="D158" s="8"/>
      <c r="E158" s="9"/>
      <c r="F158" s="3"/>
      <c r="G158" s="6"/>
      <c r="H158" s="4"/>
      <c r="I158" s="20" t="s">
        <v>2161</v>
      </c>
      <c r="J158" s="5">
        <v>0</v>
      </c>
      <c r="K158" s="35">
        <f t="shared" si="24"/>
        <v>0</v>
      </c>
      <c r="L158" s="35">
        <f t="shared" si="25"/>
        <v>0</v>
      </c>
      <c r="M158" s="4"/>
      <c r="N158" s="4"/>
      <c r="O158" s="4"/>
      <c r="P158" s="12"/>
      <c r="Q158" s="6"/>
      <c r="R158" s="6"/>
      <c r="S158" s="7"/>
      <c r="T158" s="35" t="e">
        <f t="shared" si="29"/>
        <v>#DIV/0!</v>
      </c>
      <c r="U158" s="5" t="e">
        <f t="shared" si="30"/>
        <v>#DIV/0!</v>
      </c>
      <c r="V158" s="5">
        <f t="shared" si="31"/>
        <v>0</v>
      </c>
      <c r="W158" s="5"/>
      <c r="X158" s="5"/>
      <c r="Y158" s="5"/>
      <c r="Z158" s="5" t="e">
        <f t="shared" si="26"/>
        <v>#DIV/0!</v>
      </c>
      <c r="AA158" s="5" t="e">
        <f t="shared" si="27"/>
        <v>#DIV/0!</v>
      </c>
      <c r="AB158" s="4"/>
      <c r="AC158" s="3"/>
      <c r="AD158" s="3"/>
      <c r="AE158" s="3"/>
      <c r="AF158" s="4"/>
    </row>
    <row r="159" spans="1:40" ht="47.25" x14ac:dyDescent="0.25">
      <c r="A159" s="8"/>
      <c r="B159" s="3"/>
      <c r="C159" s="6">
        <v>1416</v>
      </c>
      <c r="D159" s="8"/>
      <c r="E159" s="9"/>
      <c r="F159" s="3"/>
      <c r="G159" s="8"/>
      <c r="H159" s="4"/>
      <c r="I159" s="4" t="s">
        <v>2272</v>
      </c>
      <c r="J159" s="5">
        <v>0</v>
      </c>
      <c r="K159" s="35">
        <f t="shared" ref="K159:K162" si="32">J159</f>
        <v>0</v>
      </c>
      <c r="L159" s="35">
        <f t="shared" si="25"/>
        <v>0</v>
      </c>
      <c r="M159" s="4"/>
      <c r="N159" s="4"/>
      <c r="O159" s="4"/>
      <c r="P159" s="12"/>
      <c r="Q159" s="6"/>
      <c r="R159" s="6"/>
      <c r="S159" s="7"/>
      <c r="T159" s="35" t="e">
        <f t="shared" si="29"/>
        <v>#DIV/0!</v>
      </c>
      <c r="U159" s="5" t="e">
        <f t="shared" si="30"/>
        <v>#DIV/0!</v>
      </c>
      <c r="V159" s="5">
        <f t="shared" si="31"/>
        <v>0</v>
      </c>
      <c r="W159" s="5"/>
      <c r="X159" s="5"/>
      <c r="Y159" s="5"/>
      <c r="Z159" s="5" t="e">
        <f t="shared" si="26"/>
        <v>#DIV/0!</v>
      </c>
      <c r="AA159" s="5" t="e">
        <f t="shared" si="27"/>
        <v>#DIV/0!</v>
      </c>
      <c r="AB159" s="4"/>
      <c r="AC159" s="3"/>
      <c r="AD159" s="3"/>
      <c r="AE159" s="3"/>
      <c r="AF159" s="4"/>
    </row>
    <row r="160" spans="1:40" ht="94.5" x14ac:dyDescent="0.25">
      <c r="A160" s="8"/>
      <c r="B160" s="3"/>
      <c r="C160" s="6" t="s">
        <v>38</v>
      </c>
      <c r="D160" s="8"/>
      <c r="E160" s="9"/>
      <c r="F160" s="3"/>
      <c r="G160" s="8"/>
      <c r="H160" s="4"/>
      <c r="I160" s="4" t="s">
        <v>2613</v>
      </c>
      <c r="J160" s="5">
        <v>0</v>
      </c>
      <c r="K160" s="35">
        <f t="shared" si="32"/>
        <v>0</v>
      </c>
      <c r="L160" s="35">
        <f t="shared" si="25"/>
        <v>0</v>
      </c>
      <c r="M160" s="4"/>
      <c r="N160" s="4"/>
      <c r="O160" s="4"/>
      <c r="P160" s="12"/>
      <c r="Q160" s="6"/>
      <c r="R160" s="6"/>
      <c r="S160" s="7"/>
      <c r="T160" s="35" t="e">
        <f t="shared" si="29"/>
        <v>#DIV/0!</v>
      </c>
      <c r="U160" s="5" t="e">
        <f t="shared" si="30"/>
        <v>#DIV/0!</v>
      </c>
      <c r="V160" s="5">
        <f t="shared" si="31"/>
        <v>0</v>
      </c>
      <c r="W160" s="5"/>
      <c r="X160" s="5"/>
      <c r="Y160" s="5"/>
      <c r="Z160" s="5" t="e">
        <f t="shared" si="26"/>
        <v>#DIV/0!</v>
      </c>
      <c r="AA160" s="5" t="e">
        <f t="shared" si="27"/>
        <v>#DIV/0!</v>
      </c>
      <c r="AB160" s="4"/>
      <c r="AC160" s="3"/>
      <c r="AD160" s="3"/>
      <c r="AE160" s="3"/>
      <c r="AF160" s="4"/>
    </row>
    <row r="161" spans="1:32" ht="47.25" x14ac:dyDescent="0.25">
      <c r="A161" s="8"/>
      <c r="B161" s="3"/>
      <c r="C161" s="6" t="s">
        <v>38</v>
      </c>
      <c r="D161" s="8"/>
      <c r="E161" s="9"/>
      <c r="F161" s="3"/>
      <c r="G161" s="6"/>
      <c r="H161" s="4"/>
      <c r="I161" s="4" t="s">
        <v>2619</v>
      </c>
      <c r="J161" s="5">
        <v>0</v>
      </c>
      <c r="K161" s="35">
        <f t="shared" si="32"/>
        <v>0</v>
      </c>
      <c r="L161" s="35">
        <f t="shared" si="25"/>
        <v>0</v>
      </c>
      <c r="M161" s="4"/>
      <c r="N161" s="4"/>
      <c r="O161" s="4"/>
      <c r="P161" s="12"/>
      <c r="Q161" s="6"/>
      <c r="R161" s="6"/>
      <c r="S161" s="7"/>
      <c r="T161" s="35" t="e">
        <f t="shared" si="29"/>
        <v>#DIV/0!</v>
      </c>
      <c r="U161" s="5" t="e">
        <f t="shared" si="30"/>
        <v>#DIV/0!</v>
      </c>
      <c r="V161" s="5">
        <f t="shared" si="31"/>
        <v>0</v>
      </c>
      <c r="W161" s="5"/>
      <c r="X161" s="5"/>
      <c r="Y161" s="5"/>
      <c r="Z161" s="5" t="e">
        <f t="shared" si="26"/>
        <v>#DIV/0!</v>
      </c>
      <c r="AA161" s="5" t="e">
        <f t="shared" si="27"/>
        <v>#DIV/0!</v>
      </c>
      <c r="AB161" s="4"/>
      <c r="AC161" s="3"/>
      <c r="AD161" s="3"/>
      <c r="AE161" s="3"/>
      <c r="AF161" s="4"/>
    </row>
    <row r="162" spans="1:32" ht="63" x14ac:dyDescent="0.25">
      <c r="A162" s="8"/>
      <c r="B162" s="3"/>
      <c r="C162" s="6" t="s">
        <v>38</v>
      </c>
      <c r="D162" s="8"/>
      <c r="E162" s="4"/>
      <c r="F162" s="3"/>
      <c r="G162" s="6"/>
      <c r="H162" s="4"/>
      <c r="I162" s="4" t="s">
        <v>2669</v>
      </c>
      <c r="J162" s="5">
        <v>0</v>
      </c>
      <c r="K162" s="35">
        <f t="shared" si="32"/>
        <v>0</v>
      </c>
      <c r="L162" s="35">
        <f t="shared" si="25"/>
        <v>0</v>
      </c>
      <c r="M162" s="4"/>
      <c r="N162" s="4"/>
      <c r="O162" s="4"/>
      <c r="P162" s="12"/>
      <c r="Q162" s="6"/>
      <c r="R162" s="6"/>
      <c r="S162" s="7"/>
      <c r="T162" s="35" t="e">
        <f t="shared" si="29"/>
        <v>#DIV/0!</v>
      </c>
      <c r="U162" s="5" t="e">
        <f t="shared" si="30"/>
        <v>#DIV/0!</v>
      </c>
      <c r="V162" s="5">
        <f t="shared" si="31"/>
        <v>0</v>
      </c>
      <c r="W162" s="5"/>
      <c r="X162" s="5"/>
      <c r="Y162" s="5"/>
      <c r="Z162" s="5" t="e">
        <f t="shared" si="26"/>
        <v>#DIV/0!</v>
      </c>
      <c r="AA162" s="5" t="e">
        <f t="shared" si="27"/>
        <v>#DIV/0!</v>
      </c>
      <c r="AB162" s="4"/>
      <c r="AC162" s="3"/>
      <c r="AD162" s="3"/>
      <c r="AE162" s="3"/>
      <c r="AF162" s="4"/>
    </row>
  </sheetData>
  <autoFilter ref="A2:AF162" xr:uid="{00000000-0009-0000-0000-000002000000}">
    <sortState xmlns:xlrd2="http://schemas.microsoft.com/office/spreadsheetml/2017/richdata2" ref="A3:CM352">
      <sortCondition ref="A2:A352"/>
    </sortState>
  </autoFilter>
  <mergeCells count="12">
    <mergeCell ref="U1:U2"/>
    <mergeCell ref="O1:O2"/>
    <mergeCell ref="P1:P2"/>
    <mergeCell ref="Q1:Q2"/>
    <mergeCell ref="R1:R2"/>
    <mergeCell ref="S1:S2"/>
    <mergeCell ref="T1:T2"/>
    <mergeCell ref="K1:K2"/>
    <mergeCell ref="J1:J2"/>
    <mergeCell ref="N1:N2"/>
    <mergeCell ref="L1:L2"/>
    <mergeCell ref="M1:M2"/>
  </mergeCells>
  <hyperlinks>
    <hyperlink ref="E12" r:id="rId1" xr:uid="{00000000-0004-0000-0200-000000000000}"/>
    <hyperlink ref="E4" r:id="rId2" xr:uid="{00000000-0004-0000-0200-000001000000}"/>
    <hyperlink ref="E13" r:id="rId3" xr:uid="{00000000-0004-0000-0200-000002000000}"/>
    <hyperlink ref="E7" r:id="rId4" xr:uid="{00000000-0004-0000-0200-000003000000}"/>
    <hyperlink ref="E11" r:id="rId5" xr:uid="{00000000-0004-0000-0200-000004000000}"/>
    <hyperlink ref="E54" r:id="rId6" xr:uid="{00000000-0004-0000-0200-000005000000}"/>
    <hyperlink ref="E19" r:id="rId7" xr:uid="{00000000-0004-0000-0200-000006000000}"/>
    <hyperlink ref="E28" r:id="rId8" xr:uid="{00000000-0004-0000-0200-000007000000}"/>
    <hyperlink ref="E29" r:id="rId9" xr:uid="{00000000-0004-0000-0200-000008000000}"/>
    <hyperlink ref="E50" r:id="rId10" xr:uid="{00000000-0004-0000-0200-000009000000}"/>
    <hyperlink ref="E76" r:id="rId11" xr:uid="{00000000-0004-0000-0200-00000A000000}"/>
    <hyperlink ref="E77" r:id="rId12" xr:uid="{00000000-0004-0000-0200-00000B000000}"/>
    <hyperlink ref="E69" r:id="rId13" xr:uid="{00000000-0004-0000-0200-00000C000000}"/>
    <hyperlink ref="E89" r:id="rId14" xr:uid="{00000000-0004-0000-0200-00000D000000}"/>
    <hyperlink ref="E5" r:id="rId15" xr:uid="{00000000-0004-0000-0200-00000E000000}"/>
    <hyperlink ref="E3" r:id="rId16" xr:uid="{00000000-0004-0000-0200-00000F000000}"/>
    <hyperlink ref="E10" r:id="rId17" xr:uid="{00000000-0004-0000-0200-000010000000}"/>
    <hyperlink ref="E6" r:id="rId18" xr:uid="{00000000-0004-0000-0200-000011000000}"/>
    <hyperlink ref="E8" r:id="rId19" xr:uid="{00000000-0004-0000-0200-000012000000}"/>
    <hyperlink ref="E9" r:id="rId20" xr:uid="{00000000-0004-0000-0200-000013000000}"/>
    <hyperlink ref="E94" r:id="rId21" xr:uid="{00000000-0004-0000-0200-000014000000}"/>
    <hyperlink ref="E92" r:id="rId22" xr:uid="{00000000-0004-0000-0200-000015000000}"/>
    <hyperlink ref="E90" r:id="rId23" xr:uid="{00000000-0004-0000-0200-000016000000}"/>
    <hyperlink ref="E98" r:id="rId24" xr:uid="{00000000-0004-0000-0200-000017000000}"/>
    <hyperlink ref="E99" r:id="rId25" xr:uid="{00000000-0004-0000-0200-000018000000}"/>
    <hyperlink ref="E108" r:id="rId26" xr:uid="{00000000-0004-0000-0200-000019000000}"/>
    <hyperlink ref="E138" r:id="rId27" xr:uid="{00000000-0004-0000-0200-00001A000000}"/>
    <hyperlink ref="E139" r:id="rId28" xr:uid="{00000000-0004-0000-0200-00001B000000}"/>
    <hyperlink ref="E140" r:id="rId29" xr:uid="{00000000-0004-0000-0200-00001C000000}"/>
    <hyperlink ref="E121" r:id="rId30" xr:uid="{00000000-0004-0000-0200-00001D000000}"/>
    <hyperlink ref="E125" r:id="rId31" xr:uid="{00000000-0004-0000-0200-00001E000000}"/>
    <hyperlink ref="E131" r:id="rId32" xr:uid="{00000000-0004-0000-0200-00001F000000}"/>
    <hyperlink ref="E135" r:id="rId33" xr:uid="{00000000-0004-0000-0200-000020000000}"/>
    <hyperlink ref="E146" r:id="rId34" xr:uid="{00000000-0004-0000-0200-000021000000}"/>
    <hyperlink ref="E142" r:id="rId35" xr:uid="{00000000-0004-0000-0200-000022000000}"/>
    <hyperlink ref="E143" r:id="rId36" xr:uid="{00000000-0004-0000-0200-000023000000}"/>
    <hyperlink ref="E144" r:id="rId37" xr:uid="{00000000-0004-0000-0200-000024000000}"/>
    <hyperlink ref="E149" r:id="rId38" xr:uid="{00000000-0004-0000-0200-000025000000}"/>
    <hyperlink ref="E127" r:id="rId39" xr:uid="{00000000-0004-0000-0200-000026000000}"/>
    <hyperlink ref="E124" r:id="rId40" xr:uid="{00000000-0004-0000-0200-000027000000}"/>
    <hyperlink ref="E130" r:id="rId41" xr:uid="{00000000-0004-0000-0200-000028000000}"/>
    <hyperlink ref="E128" r:id="rId42" xr:uid="{00000000-0004-0000-0200-000029000000}"/>
    <hyperlink ref="E126" r:id="rId43" xr:uid="{00000000-0004-0000-0200-00002A000000}"/>
    <hyperlink ref="E134" r:id="rId44" xr:uid="{00000000-0004-0000-0200-00002B000000}"/>
    <hyperlink ref="E147" r:id="rId45" xr:uid="{00000000-0004-0000-0200-00002C000000}"/>
    <hyperlink ref="E152" r:id="rId46" xr:uid="{00000000-0004-0000-0200-00002D000000}"/>
  </hyperlinks>
  <pageMargins left="0.7" right="0.7" top="0.75" bottom="0.75" header="0.3" footer="0.3"/>
  <pageSetup paperSize="9" orientation="portrait" horizontalDpi="0" verticalDpi="0" r:id="rId4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263"/>
  <sheetViews>
    <sheetView zoomScale="60" zoomScaleNormal="60" workbookViewId="0">
      <pane xSplit="2" ySplit="2" topLeftCell="C258" activePane="bottomRight" state="frozen"/>
      <selection pane="topRight" activeCell="C1" sqref="C1"/>
      <selection pane="bottomLeft" activeCell="A3" sqref="A3"/>
      <selection pane="bottomRight" activeCell="W1" sqref="A1:XFD2"/>
    </sheetView>
  </sheetViews>
  <sheetFormatPr defaultColWidth="9.140625" defaultRowHeight="15.75" x14ac:dyDescent="0.25"/>
  <cols>
    <col min="1" max="1" width="26.7109375" style="14" customWidth="1"/>
    <col min="2" max="2" width="13" style="19" customWidth="1"/>
    <col min="3" max="3" width="18.5703125" style="14" customWidth="1"/>
    <col min="4" max="4" width="31.140625" style="31" customWidth="1"/>
    <col min="5" max="5" width="27.42578125" style="17" customWidth="1"/>
    <col min="6" max="6" width="13.85546875" style="19" customWidth="1"/>
    <col min="7" max="7" width="32.85546875" style="14" customWidth="1"/>
    <col min="8" max="8" width="22.140625" style="17" customWidth="1"/>
    <col min="9" max="9" width="30.85546875" style="17" customWidth="1"/>
    <col min="10" max="10" width="19.85546875" style="14" customWidth="1"/>
    <col min="11" max="13" width="20.140625" style="14" customWidth="1"/>
    <col min="14" max="14" width="29.28515625" style="17" customWidth="1"/>
    <col min="15" max="15" width="33.28515625" style="17" customWidth="1"/>
    <col min="16" max="16" width="14.140625" style="14" customWidth="1"/>
    <col min="17" max="17" width="11.85546875" style="14" customWidth="1"/>
    <col min="18" max="19" width="9.140625" style="14" customWidth="1"/>
    <col min="20" max="20" width="24.140625" style="17" customWidth="1"/>
    <col min="21" max="24" width="14.28515625" style="14" customWidth="1"/>
    <col min="25" max="25" width="18.5703125" style="14" customWidth="1"/>
    <col min="26" max="26" width="17.140625" style="14" customWidth="1"/>
    <col min="27" max="27" width="16.28515625" style="14" customWidth="1"/>
    <col min="28" max="30" width="17.5703125" style="15" customWidth="1"/>
    <col min="31" max="31" width="16.140625" style="19" customWidth="1"/>
    <col min="32" max="32" width="15.140625" style="19" customWidth="1"/>
    <col min="33" max="33" width="13.28515625" style="19" customWidth="1"/>
    <col min="34" max="34" width="16.7109375" style="17" customWidth="1"/>
    <col min="35" max="16384" width="9.140625" style="14"/>
  </cols>
  <sheetData>
    <row r="1" spans="1:34" ht="103.5" customHeight="1" x14ac:dyDescent="0.25">
      <c r="A1" s="156" t="s">
        <v>14</v>
      </c>
      <c r="B1" s="156" t="s">
        <v>0</v>
      </c>
      <c r="C1" s="156" t="s">
        <v>52</v>
      </c>
      <c r="D1" s="156" t="s">
        <v>1</v>
      </c>
      <c r="E1" s="156" t="s">
        <v>5</v>
      </c>
      <c r="F1" s="156" t="s">
        <v>2</v>
      </c>
      <c r="G1" s="156" t="s">
        <v>3</v>
      </c>
      <c r="H1" s="156" t="s">
        <v>4</v>
      </c>
      <c r="I1" s="156" t="s">
        <v>6</v>
      </c>
      <c r="J1" s="154" t="s">
        <v>15</v>
      </c>
      <c r="K1" s="154" t="s">
        <v>16</v>
      </c>
      <c r="L1" s="154" t="s">
        <v>155</v>
      </c>
      <c r="M1" s="154" t="s">
        <v>3530</v>
      </c>
      <c r="N1" s="146" t="s">
        <v>18</v>
      </c>
      <c r="O1" s="146" t="s">
        <v>2083</v>
      </c>
      <c r="P1" s="146" t="s">
        <v>17</v>
      </c>
      <c r="Q1" s="154" t="s">
        <v>8</v>
      </c>
      <c r="R1" s="154" t="s">
        <v>9</v>
      </c>
      <c r="S1" s="144" t="s">
        <v>19</v>
      </c>
      <c r="T1" s="146" t="s">
        <v>2050</v>
      </c>
      <c r="U1" s="144" t="s">
        <v>7</v>
      </c>
      <c r="V1" s="144" t="s">
        <v>3530</v>
      </c>
      <c r="W1" s="38" t="s">
        <v>3531</v>
      </c>
      <c r="X1" s="144" t="s">
        <v>2049</v>
      </c>
      <c r="Y1" s="148" t="s">
        <v>2820</v>
      </c>
      <c r="Z1" s="149"/>
      <c r="AA1" s="149"/>
      <c r="AB1" s="149"/>
      <c r="AC1" s="149"/>
      <c r="AD1" s="150"/>
      <c r="AE1" s="151" t="s">
        <v>2821</v>
      </c>
      <c r="AF1" s="152"/>
      <c r="AG1" s="153"/>
      <c r="AH1" s="146" t="s">
        <v>66</v>
      </c>
    </row>
    <row r="2" spans="1:34" ht="44.25" customHeight="1" x14ac:dyDescent="0.25">
      <c r="A2" s="157"/>
      <c r="B2" s="157"/>
      <c r="C2" s="157"/>
      <c r="D2" s="157"/>
      <c r="E2" s="157"/>
      <c r="F2" s="157"/>
      <c r="G2" s="157"/>
      <c r="H2" s="157"/>
      <c r="I2" s="157"/>
      <c r="J2" s="155"/>
      <c r="K2" s="155"/>
      <c r="L2" s="155"/>
      <c r="M2" s="155"/>
      <c r="N2" s="147"/>
      <c r="O2" s="147"/>
      <c r="P2" s="147"/>
      <c r="Q2" s="155"/>
      <c r="R2" s="155"/>
      <c r="S2" s="145"/>
      <c r="T2" s="147"/>
      <c r="U2" s="145"/>
      <c r="V2" s="145"/>
      <c r="W2" s="39"/>
      <c r="X2" s="145"/>
      <c r="Y2" s="35" t="s">
        <v>20</v>
      </c>
      <c r="Z2" s="35" t="s">
        <v>11</v>
      </c>
      <c r="AA2" s="35" t="s">
        <v>12</v>
      </c>
      <c r="AB2" s="35" t="s">
        <v>13</v>
      </c>
      <c r="AC2" s="35" t="s">
        <v>2046</v>
      </c>
      <c r="AD2" s="35" t="s">
        <v>2025</v>
      </c>
      <c r="AE2" s="34" t="s">
        <v>11</v>
      </c>
      <c r="AF2" s="34" t="s">
        <v>12</v>
      </c>
      <c r="AG2" s="34" t="s">
        <v>13</v>
      </c>
      <c r="AH2" s="147"/>
    </row>
    <row r="3" spans="1:34" ht="63" customHeight="1" x14ac:dyDescent="0.25">
      <c r="A3" s="8" t="s">
        <v>78</v>
      </c>
      <c r="B3" s="3">
        <v>44432</v>
      </c>
      <c r="C3" s="6">
        <v>1416</v>
      </c>
      <c r="D3" s="8" t="s">
        <v>109</v>
      </c>
      <c r="E3" s="40" t="s">
        <v>111</v>
      </c>
      <c r="F3" s="3">
        <v>44453</v>
      </c>
      <c r="G3" s="8" t="s">
        <v>102</v>
      </c>
      <c r="H3" s="4" t="s">
        <v>103</v>
      </c>
      <c r="I3" s="4" t="s">
        <v>79</v>
      </c>
      <c r="J3" s="5">
        <v>235320541.12</v>
      </c>
      <c r="K3" s="35">
        <f>J3</f>
        <v>235320541.12</v>
      </c>
      <c r="L3" s="35">
        <f>K3</f>
        <v>235320541.12</v>
      </c>
      <c r="M3" s="11">
        <f t="shared" ref="M3:M59" si="0">(K3*10)/110</f>
        <v>21392776.465454545</v>
      </c>
      <c r="N3" s="4" t="s">
        <v>65</v>
      </c>
      <c r="O3" s="4" t="s">
        <v>2082</v>
      </c>
      <c r="P3" s="35" t="s">
        <v>22</v>
      </c>
      <c r="Q3" s="7">
        <v>100</v>
      </c>
      <c r="R3" s="7">
        <v>0</v>
      </c>
      <c r="S3" s="7" t="s">
        <v>26</v>
      </c>
      <c r="T3" s="4">
        <v>1.5</v>
      </c>
      <c r="U3" s="35">
        <f>J3/Y3</f>
        <v>6006.4</v>
      </c>
      <c r="V3" s="11">
        <f t="shared" ref="V3:V59" si="1">(U3*10)/110</f>
        <v>546.0363636363636</v>
      </c>
      <c r="W3" s="11">
        <f t="shared" ref="W3:W59" si="2">U3-V3</f>
        <v>5460.363636363636</v>
      </c>
      <c r="X3" s="11">
        <f t="shared" ref="X3:X13" si="3">U3*T3</f>
        <v>9009.5999999999985</v>
      </c>
      <c r="Y3" s="5">
        <v>39178.300000000003</v>
      </c>
      <c r="Z3" s="5">
        <v>31794</v>
      </c>
      <c r="AA3" s="5">
        <v>7384.3</v>
      </c>
      <c r="AB3" s="5"/>
      <c r="AC3" s="10">
        <f t="shared" ref="AC3:AC13" si="4">Y3/T3</f>
        <v>26118.866666666669</v>
      </c>
      <c r="AD3" s="41">
        <f t="shared" ref="AD3:AD63" si="5">_xlfn.CEILING.MATH(AC3)</f>
        <v>26119</v>
      </c>
      <c r="AE3" s="3">
        <v>44593</v>
      </c>
      <c r="AF3" s="3">
        <v>44682</v>
      </c>
      <c r="AG3" s="3"/>
      <c r="AH3" s="36" t="s">
        <v>1169</v>
      </c>
    </row>
    <row r="4" spans="1:34" ht="44.25" customHeight="1" x14ac:dyDescent="0.25">
      <c r="A4" s="8" t="s">
        <v>80</v>
      </c>
      <c r="B4" s="3">
        <v>44432</v>
      </c>
      <c r="C4" s="6">
        <v>1416</v>
      </c>
      <c r="D4" s="8" t="s">
        <v>110</v>
      </c>
      <c r="E4" s="40" t="s">
        <v>112</v>
      </c>
      <c r="F4" s="3">
        <v>44453</v>
      </c>
      <c r="G4" s="8" t="s">
        <v>104</v>
      </c>
      <c r="H4" s="4" t="s">
        <v>74</v>
      </c>
      <c r="I4" s="4" t="s">
        <v>81</v>
      </c>
      <c r="J4" s="5">
        <v>11190195</v>
      </c>
      <c r="K4" s="35">
        <f>J4</f>
        <v>11190195</v>
      </c>
      <c r="L4" s="35">
        <v>55488105</v>
      </c>
      <c r="M4" s="11">
        <f t="shared" si="0"/>
        <v>1017290.4545454546</v>
      </c>
      <c r="N4" s="4" t="s">
        <v>25</v>
      </c>
      <c r="O4" s="4" t="s">
        <v>76</v>
      </c>
      <c r="P4" s="35" t="s">
        <v>36</v>
      </c>
      <c r="Q4" s="7">
        <v>0</v>
      </c>
      <c r="R4" s="7">
        <v>100</v>
      </c>
      <c r="S4" s="7" t="s">
        <v>23</v>
      </c>
      <c r="T4" s="4">
        <v>20</v>
      </c>
      <c r="U4" s="35">
        <v>12.51</v>
      </c>
      <c r="V4" s="11">
        <f t="shared" si="1"/>
        <v>1.1372727272727272</v>
      </c>
      <c r="W4" s="11">
        <f t="shared" si="2"/>
        <v>11.372727272727273</v>
      </c>
      <c r="X4" s="11">
        <f t="shared" si="3"/>
        <v>250.2</v>
      </c>
      <c r="Y4" s="5">
        <v>4435500</v>
      </c>
      <c r="Z4" s="5">
        <v>3541000</v>
      </c>
      <c r="AA4" s="5">
        <v>894500</v>
      </c>
      <c r="AB4" s="5"/>
      <c r="AC4" s="10">
        <f t="shared" si="4"/>
        <v>221775</v>
      </c>
      <c r="AD4" s="41">
        <f t="shared" si="5"/>
        <v>221775</v>
      </c>
      <c r="AE4" s="3">
        <v>44593</v>
      </c>
      <c r="AF4" s="3">
        <v>44652</v>
      </c>
      <c r="AG4" s="3"/>
      <c r="AH4" s="42" t="s">
        <v>1169</v>
      </c>
    </row>
    <row r="5" spans="1:34" ht="44.25" customHeight="1" x14ac:dyDescent="0.25">
      <c r="A5" s="8" t="s">
        <v>83</v>
      </c>
      <c r="B5" s="3">
        <v>44432</v>
      </c>
      <c r="C5" s="6">
        <v>1416</v>
      </c>
      <c r="D5" s="8" t="s">
        <v>128</v>
      </c>
      <c r="E5" s="40" t="s">
        <v>129</v>
      </c>
      <c r="F5" s="3">
        <v>44481</v>
      </c>
      <c r="G5" s="8" t="s">
        <v>130</v>
      </c>
      <c r="H5" s="6" t="s">
        <v>131</v>
      </c>
      <c r="I5" s="4" t="s">
        <v>82</v>
      </c>
      <c r="J5" s="5">
        <v>266278276</v>
      </c>
      <c r="K5" s="35">
        <f>J5</f>
        <v>266278276</v>
      </c>
      <c r="L5" s="35">
        <v>917378499</v>
      </c>
      <c r="M5" s="11">
        <f t="shared" si="0"/>
        <v>24207116</v>
      </c>
      <c r="N5" s="4" t="s">
        <v>132</v>
      </c>
      <c r="O5" s="35" t="s">
        <v>113</v>
      </c>
      <c r="P5" s="35" t="s">
        <v>36</v>
      </c>
      <c r="Q5" s="7">
        <v>0</v>
      </c>
      <c r="R5" s="7">
        <v>100</v>
      </c>
      <c r="S5" s="7" t="s">
        <v>26</v>
      </c>
      <c r="T5" s="35">
        <v>20</v>
      </c>
      <c r="U5" s="35">
        <v>3559.87</v>
      </c>
      <c r="V5" s="11">
        <f t="shared" si="1"/>
        <v>323.62454545454545</v>
      </c>
      <c r="W5" s="11">
        <f t="shared" si="2"/>
        <v>3236.2454545454543</v>
      </c>
      <c r="X5" s="11">
        <f t="shared" si="3"/>
        <v>71197.399999999994</v>
      </c>
      <c r="Y5" s="5">
        <v>257700</v>
      </c>
      <c r="Z5" s="5">
        <v>182900</v>
      </c>
      <c r="AA5" s="5">
        <v>74800</v>
      </c>
      <c r="AB5" s="5"/>
      <c r="AC5" s="10">
        <f t="shared" si="4"/>
        <v>12885</v>
      </c>
      <c r="AD5" s="41">
        <f t="shared" si="5"/>
        <v>12885</v>
      </c>
      <c r="AE5" s="3">
        <v>44593</v>
      </c>
      <c r="AF5" s="3">
        <v>44681</v>
      </c>
      <c r="AG5" s="3"/>
      <c r="AH5" s="42" t="s">
        <v>1169</v>
      </c>
    </row>
    <row r="6" spans="1:34" ht="63" x14ac:dyDescent="0.25">
      <c r="A6" s="8" t="s">
        <v>84</v>
      </c>
      <c r="B6" s="3">
        <v>44432</v>
      </c>
      <c r="C6" s="6">
        <v>1416</v>
      </c>
      <c r="D6" s="8" t="s">
        <v>124</v>
      </c>
      <c r="E6" s="40" t="s">
        <v>125</v>
      </c>
      <c r="F6" s="3">
        <v>44481</v>
      </c>
      <c r="G6" s="8" t="s">
        <v>126</v>
      </c>
      <c r="H6" s="4" t="s">
        <v>103</v>
      </c>
      <c r="I6" s="4" t="s">
        <v>85</v>
      </c>
      <c r="J6" s="5">
        <v>993275973.13999999</v>
      </c>
      <c r="K6" s="35">
        <f>J6</f>
        <v>993275973.13999999</v>
      </c>
      <c r="L6" s="35">
        <f>K6</f>
        <v>993275973.13999999</v>
      </c>
      <c r="M6" s="11">
        <f t="shared" si="0"/>
        <v>90297815.739999995</v>
      </c>
      <c r="N6" s="4" t="s">
        <v>65</v>
      </c>
      <c r="O6" s="4" t="s">
        <v>75</v>
      </c>
      <c r="P6" s="35" t="s">
        <v>22</v>
      </c>
      <c r="Q6" s="7">
        <v>100</v>
      </c>
      <c r="R6" s="7">
        <v>0</v>
      </c>
      <c r="S6" s="7" t="s">
        <v>26</v>
      </c>
      <c r="T6" s="4">
        <v>1.5</v>
      </c>
      <c r="U6" s="35">
        <f>J6/Y6</f>
        <v>6006.44</v>
      </c>
      <c r="V6" s="11">
        <f t="shared" si="1"/>
        <v>546.04</v>
      </c>
      <c r="W6" s="11">
        <f t="shared" si="2"/>
        <v>5460.4</v>
      </c>
      <c r="X6" s="11">
        <f t="shared" si="3"/>
        <v>9009.66</v>
      </c>
      <c r="Y6" s="5">
        <v>165368.5</v>
      </c>
      <c r="Z6" s="5">
        <v>134253</v>
      </c>
      <c r="AA6" s="5">
        <v>31115.5</v>
      </c>
      <c r="AB6" s="5"/>
      <c r="AC6" s="10">
        <f t="shared" si="4"/>
        <v>110245.66666666667</v>
      </c>
      <c r="AD6" s="41">
        <f t="shared" si="5"/>
        <v>110246</v>
      </c>
      <c r="AE6" s="3">
        <v>44593</v>
      </c>
      <c r="AF6" s="3">
        <v>44682</v>
      </c>
      <c r="AG6" s="3"/>
      <c r="AH6" s="36" t="s">
        <v>1169</v>
      </c>
    </row>
    <row r="7" spans="1:34" ht="94.5" x14ac:dyDescent="0.25">
      <c r="A7" s="8" t="s">
        <v>86</v>
      </c>
      <c r="B7" s="3">
        <v>44432</v>
      </c>
      <c r="C7" s="6">
        <v>1416</v>
      </c>
      <c r="D7" s="8" t="s">
        <v>133</v>
      </c>
      <c r="E7" s="40" t="s">
        <v>134</v>
      </c>
      <c r="F7" s="3">
        <v>44475</v>
      </c>
      <c r="G7" s="8" t="s">
        <v>135</v>
      </c>
      <c r="H7" s="4" t="s">
        <v>136</v>
      </c>
      <c r="I7" s="4" t="s">
        <v>87</v>
      </c>
      <c r="J7" s="5">
        <v>726541131.69000006</v>
      </c>
      <c r="K7" s="35">
        <v>99046278.319999993</v>
      </c>
      <c r="L7" s="35">
        <f>K7</f>
        <v>99046278.319999993</v>
      </c>
      <c r="M7" s="11">
        <f t="shared" si="0"/>
        <v>9004207.1199999992</v>
      </c>
      <c r="N7" s="4" t="s">
        <v>464</v>
      </c>
      <c r="O7" s="4" t="s">
        <v>347</v>
      </c>
      <c r="P7" s="35" t="s">
        <v>22</v>
      </c>
      <c r="Q7" s="7">
        <v>100</v>
      </c>
      <c r="R7" s="7">
        <v>0</v>
      </c>
      <c r="S7" s="7" t="s">
        <v>26</v>
      </c>
      <c r="T7" s="4">
        <v>1.5</v>
      </c>
      <c r="U7" s="35">
        <f>J7/Y7</f>
        <v>1212.97</v>
      </c>
      <c r="V7" s="11">
        <f t="shared" si="1"/>
        <v>110.27000000000001</v>
      </c>
      <c r="W7" s="11">
        <f t="shared" si="2"/>
        <v>1102.7</v>
      </c>
      <c r="X7" s="11">
        <f t="shared" si="3"/>
        <v>1819.4549999999999</v>
      </c>
      <c r="Y7" s="5">
        <v>598977</v>
      </c>
      <c r="Z7" s="5">
        <v>400000</v>
      </c>
      <c r="AA7" s="5">
        <v>198977</v>
      </c>
      <c r="AB7" s="5"/>
      <c r="AC7" s="10">
        <f t="shared" si="4"/>
        <v>399318</v>
      </c>
      <c r="AD7" s="41">
        <f t="shared" si="5"/>
        <v>399318</v>
      </c>
      <c r="AE7" s="3">
        <v>44593</v>
      </c>
      <c r="AF7" s="3">
        <v>44652</v>
      </c>
      <c r="AG7" s="3"/>
      <c r="AH7" s="36" t="s">
        <v>1223</v>
      </c>
    </row>
    <row r="8" spans="1:34" ht="44.25" customHeight="1" x14ac:dyDescent="0.25">
      <c r="A8" s="8" t="s">
        <v>89</v>
      </c>
      <c r="B8" s="3">
        <v>44432</v>
      </c>
      <c r="C8" s="6">
        <v>1416</v>
      </c>
      <c r="D8" s="8" t="s">
        <v>146</v>
      </c>
      <c r="E8" s="40" t="s">
        <v>147</v>
      </c>
      <c r="F8" s="3">
        <v>44476</v>
      </c>
      <c r="G8" s="8" t="s">
        <v>148</v>
      </c>
      <c r="H8" s="6" t="s">
        <v>131</v>
      </c>
      <c r="I8" s="4" t="s">
        <v>88</v>
      </c>
      <c r="J8" s="5">
        <v>138621337.80000001</v>
      </c>
      <c r="K8" s="35">
        <f>J8</f>
        <v>138621337.80000001</v>
      </c>
      <c r="L8" s="35">
        <v>477378567</v>
      </c>
      <c r="M8" s="11">
        <f t="shared" si="0"/>
        <v>12601939.800000001</v>
      </c>
      <c r="N8" s="4" t="s">
        <v>132</v>
      </c>
      <c r="O8" s="4" t="s">
        <v>113</v>
      </c>
      <c r="P8" s="35" t="s">
        <v>149</v>
      </c>
      <c r="Q8" s="7">
        <v>0</v>
      </c>
      <c r="R8" s="7">
        <v>100</v>
      </c>
      <c r="S8" s="7" t="s">
        <v>26</v>
      </c>
      <c r="T8" s="4">
        <v>20</v>
      </c>
      <c r="U8" s="35">
        <v>3559.87</v>
      </c>
      <c r="V8" s="11">
        <f t="shared" si="1"/>
        <v>323.62454545454545</v>
      </c>
      <c r="W8" s="11">
        <f t="shared" si="2"/>
        <v>3236.2454545454543</v>
      </c>
      <c r="X8" s="11">
        <f t="shared" si="3"/>
        <v>71197.399999999994</v>
      </c>
      <c r="Y8" s="5">
        <v>134100</v>
      </c>
      <c r="Z8" s="5">
        <v>95160</v>
      </c>
      <c r="AA8" s="5">
        <v>38940</v>
      </c>
      <c r="AB8" s="5"/>
      <c r="AC8" s="10">
        <f t="shared" si="4"/>
        <v>6705</v>
      </c>
      <c r="AD8" s="41">
        <f t="shared" si="5"/>
        <v>6705</v>
      </c>
      <c r="AE8" s="3">
        <v>44593</v>
      </c>
      <c r="AF8" s="3">
        <v>44681</v>
      </c>
      <c r="AG8" s="3"/>
      <c r="AH8" s="42" t="s">
        <v>2994</v>
      </c>
    </row>
    <row r="9" spans="1:34" ht="44.25" customHeight="1" x14ac:dyDescent="0.25">
      <c r="A9" s="8" t="s">
        <v>90</v>
      </c>
      <c r="B9" s="3">
        <v>44432</v>
      </c>
      <c r="C9" s="6">
        <v>1416</v>
      </c>
      <c r="D9" s="8" t="s">
        <v>137</v>
      </c>
      <c r="E9" s="40" t="s">
        <v>138</v>
      </c>
      <c r="F9" s="3">
        <v>44481</v>
      </c>
      <c r="G9" s="8" t="s">
        <v>139</v>
      </c>
      <c r="H9" s="6" t="s">
        <v>131</v>
      </c>
      <c r="I9" s="4" t="s">
        <v>88</v>
      </c>
      <c r="J9" s="5">
        <v>264996722.80000001</v>
      </c>
      <c r="K9" s="35">
        <f>J9</f>
        <v>264996722.80000001</v>
      </c>
      <c r="L9" s="35">
        <v>912679470.60000002</v>
      </c>
      <c r="M9" s="11">
        <f t="shared" si="0"/>
        <v>24090611.163636364</v>
      </c>
      <c r="N9" s="4" t="s">
        <v>132</v>
      </c>
      <c r="O9" s="35" t="s">
        <v>113</v>
      </c>
      <c r="P9" s="35" t="s">
        <v>36</v>
      </c>
      <c r="Q9" s="7">
        <v>0</v>
      </c>
      <c r="R9" s="7">
        <v>100</v>
      </c>
      <c r="S9" s="7" t="s">
        <v>26</v>
      </c>
      <c r="T9" s="35">
        <v>20</v>
      </c>
      <c r="U9" s="35">
        <v>3559.87</v>
      </c>
      <c r="V9" s="11">
        <f t="shared" si="1"/>
        <v>323.62454545454545</v>
      </c>
      <c r="W9" s="11">
        <f t="shared" si="2"/>
        <v>3236.2454545454543</v>
      </c>
      <c r="X9" s="11">
        <f t="shared" si="3"/>
        <v>71197.399999999994</v>
      </c>
      <c r="Y9" s="5">
        <v>256380</v>
      </c>
      <c r="Z9" s="5">
        <v>181940</v>
      </c>
      <c r="AA9" s="5">
        <v>74440</v>
      </c>
      <c r="AB9" s="5"/>
      <c r="AC9" s="10">
        <f t="shared" si="4"/>
        <v>12819</v>
      </c>
      <c r="AD9" s="41">
        <f t="shared" si="5"/>
        <v>12819</v>
      </c>
      <c r="AE9" s="3">
        <v>44593</v>
      </c>
      <c r="AF9" s="3">
        <v>44681</v>
      </c>
      <c r="AG9" s="3"/>
      <c r="AH9" s="42" t="s">
        <v>2994</v>
      </c>
    </row>
    <row r="10" spans="1:34" ht="121.5" customHeight="1" x14ac:dyDescent="0.25">
      <c r="A10" s="8" t="s">
        <v>92</v>
      </c>
      <c r="B10" s="3">
        <v>44432</v>
      </c>
      <c r="C10" s="6">
        <v>1416</v>
      </c>
      <c r="D10" s="8" t="s">
        <v>140</v>
      </c>
      <c r="E10" s="40" t="s">
        <v>141</v>
      </c>
      <c r="F10" s="3">
        <v>44475</v>
      </c>
      <c r="G10" s="8" t="s">
        <v>116</v>
      </c>
      <c r="H10" s="4" t="s">
        <v>77</v>
      </c>
      <c r="I10" s="4" t="s">
        <v>91</v>
      </c>
      <c r="J10" s="5">
        <v>644584400</v>
      </c>
      <c r="K10" s="35">
        <f>J10</f>
        <v>644584400</v>
      </c>
      <c r="L10" s="35">
        <f>K10</f>
        <v>644584400</v>
      </c>
      <c r="M10" s="11">
        <f t="shared" si="0"/>
        <v>58598581.81818182</v>
      </c>
      <c r="N10" s="4" t="s">
        <v>118</v>
      </c>
      <c r="O10" s="4" t="s">
        <v>119</v>
      </c>
      <c r="P10" s="35" t="s">
        <v>117</v>
      </c>
      <c r="Q10" s="7">
        <v>0</v>
      </c>
      <c r="R10" s="7">
        <v>100</v>
      </c>
      <c r="S10" s="7" t="s">
        <v>93</v>
      </c>
      <c r="T10" s="4">
        <v>1000</v>
      </c>
      <c r="U10" s="35">
        <f>J10/Y10</f>
        <v>48.5</v>
      </c>
      <c r="V10" s="11">
        <f t="shared" si="1"/>
        <v>4.4090909090909092</v>
      </c>
      <c r="W10" s="11">
        <f t="shared" si="2"/>
        <v>44.090909090909093</v>
      </c>
      <c r="X10" s="11">
        <f t="shared" si="3"/>
        <v>48500</v>
      </c>
      <c r="Y10" s="5">
        <v>13290400</v>
      </c>
      <c r="Z10" s="5">
        <v>13290400</v>
      </c>
      <c r="AA10" s="5"/>
      <c r="AB10" s="5"/>
      <c r="AC10" s="10">
        <f t="shared" si="4"/>
        <v>13290.4</v>
      </c>
      <c r="AD10" s="41">
        <f t="shared" si="5"/>
        <v>13291</v>
      </c>
      <c r="AE10" s="3">
        <v>44576</v>
      </c>
      <c r="AF10" s="3"/>
      <c r="AG10" s="3"/>
      <c r="AH10" s="36" t="s">
        <v>1169</v>
      </c>
    </row>
    <row r="11" spans="1:34" ht="44.25" customHeight="1" x14ac:dyDescent="0.25">
      <c r="A11" s="8" t="s">
        <v>95</v>
      </c>
      <c r="B11" s="3">
        <v>44432</v>
      </c>
      <c r="C11" s="6">
        <v>1416</v>
      </c>
      <c r="D11" s="8" t="s">
        <v>107</v>
      </c>
      <c r="E11" s="40" t="s">
        <v>108</v>
      </c>
      <c r="F11" s="3">
        <v>44456</v>
      </c>
      <c r="G11" s="8" t="s">
        <v>105</v>
      </c>
      <c r="H11" s="4" t="s">
        <v>74</v>
      </c>
      <c r="I11" s="4" t="s">
        <v>94</v>
      </c>
      <c r="J11" s="5">
        <v>17505320</v>
      </c>
      <c r="K11" s="35">
        <v>17505320</v>
      </c>
      <c r="L11" s="35">
        <v>107012720</v>
      </c>
      <c r="M11" s="11">
        <f t="shared" si="0"/>
        <v>1591392.7272727273</v>
      </c>
      <c r="N11" s="4" t="s">
        <v>25</v>
      </c>
      <c r="O11" s="4" t="s">
        <v>106</v>
      </c>
      <c r="P11" s="35" t="s">
        <v>24</v>
      </c>
      <c r="Q11" s="7">
        <v>0</v>
      </c>
      <c r="R11" s="7">
        <v>100</v>
      </c>
      <c r="S11" s="7" t="s">
        <v>23</v>
      </c>
      <c r="T11" s="4">
        <v>2000</v>
      </c>
      <c r="U11" s="35">
        <v>12.38</v>
      </c>
      <c r="V11" s="11">
        <f t="shared" si="1"/>
        <v>1.1254545454545455</v>
      </c>
      <c r="W11" s="11">
        <f t="shared" si="2"/>
        <v>11.254545454545456</v>
      </c>
      <c r="X11" s="11">
        <f t="shared" si="3"/>
        <v>24760</v>
      </c>
      <c r="Y11" s="5">
        <v>8644000</v>
      </c>
      <c r="Z11" s="5">
        <v>7230000</v>
      </c>
      <c r="AA11" s="5">
        <v>1414000</v>
      </c>
      <c r="AB11" s="5">
        <v>0</v>
      </c>
      <c r="AC11" s="10">
        <f t="shared" si="4"/>
        <v>4322</v>
      </c>
      <c r="AD11" s="41">
        <f t="shared" si="5"/>
        <v>4322</v>
      </c>
      <c r="AE11" s="3">
        <v>44593</v>
      </c>
      <c r="AF11" s="3">
        <v>44652</v>
      </c>
      <c r="AG11" s="3"/>
      <c r="AH11" s="42" t="s">
        <v>1169</v>
      </c>
    </row>
    <row r="12" spans="1:34" ht="94.5" customHeight="1" x14ac:dyDescent="0.25">
      <c r="A12" s="8" t="s">
        <v>97</v>
      </c>
      <c r="B12" s="3">
        <v>44432</v>
      </c>
      <c r="C12" s="6">
        <v>1416</v>
      </c>
      <c r="D12" s="8" t="s">
        <v>153</v>
      </c>
      <c r="E12" s="40" t="s">
        <v>154</v>
      </c>
      <c r="F12" s="3">
        <v>44475</v>
      </c>
      <c r="G12" s="8" t="s">
        <v>114</v>
      </c>
      <c r="H12" s="4" t="s">
        <v>77</v>
      </c>
      <c r="I12" s="4" t="s">
        <v>96</v>
      </c>
      <c r="J12" s="5">
        <v>2930740060.5</v>
      </c>
      <c r="K12" s="35">
        <f>J12</f>
        <v>2930740060.5</v>
      </c>
      <c r="L12" s="35">
        <v>5861480121</v>
      </c>
      <c r="M12" s="11">
        <f t="shared" si="0"/>
        <v>266430914.59090909</v>
      </c>
      <c r="N12" s="4" t="s">
        <v>72</v>
      </c>
      <c r="O12" s="4" t="s">
        <v>115</v>
      </c>
      <c r="P12" s="35" t="s">
        <v>33</v>
      </c>
      <c r="Q12" s="12">
        <v>0</v>
      </c>
      <c r="R12" s="7">
        <v>100</v>
      </c>
      <c r="S12" s="7" t="s">
        <v>26</v>
      </c>
      <c r="T12" s="4">
        <v>15</v>
      </c>
      <c r="U12" s="35">
        <f>J12/Y12</f>
        <v>2944.55</v>
      </c>
      <c r="V12" s="11">
        <f t="shared" si="1"/>
        <v>267.68636363636364</v>
      </c>
      <c r="W12" s="11">
        <f t="shared" si="2"/>
        <v>2676.8636363636365</v>
      </c>
      <c r="X12" s="11">
        <f t="shared" si="3"/>
        <v>44168.25</v>
      </c>
      <c r="Y12" s="5">
        <v>995310</v>
      </c>
      <c r="Z12" s="5">
        <v>497655</v>
      </c>
      <c r="AA12" s="5">
        <v>181245</v>
      </c>
      <c r="AB12" s="5">
        <v>316410</v>
      </c>
      <c r="AC12" s="10">
        <f t="shared" si="4"/>
        <v>66354</v>
      </c>
      <c r="AD12" s="41">
        <f t="shared" si="5"/>
        <v>66354</v>
      </c>
      <c r="AE12" s="3">
        <v>44681</v>
      </c>
      <c r="AF12" s="3">
        <v>44941</v>
      </c>
      <c r="AG12" s="3">
        <v>45046</v>
      </c>
      <c r="AH12" s="36" t="s">
        <v>2995</v>
      </c>
    </row>
    <row r="13" spans="1:34" ht="150" customHeight="1" x14ac:dyDescent="0.25">
      <c r="A13" s="8" t="s">
        <v>156</v>
      </c>
      <c r="B13" s="3">
        <v>44526</v>
      </c>
      <c r="C13" s="6">
        <v>1416</v>
      </c>
      <c r="D13" s="8" t="s">
        <v>573</v>
      </c>
      <c r="E13" s="43" t="s">
        <v>572</v>
      </c>
      <c r="F13" s="3">
        <v>44557</v>
      </c>
      <c r="G13" s="8" t="s">
        <v>345</v>
      </c>
      <c r="H13" s="4" t="s">
        <v>74</v>
      </c>
      <c r="I13" s="4" t="s">
        <v>168</v>
      </c>
      <c r="J13" s="5">
        <v>712977738</v>
      </c>
      <c r="K13" s="35">
        <f t="shared" ref="K13:L21" si="6">J13</f>
        <v>712977738</v>
      </c>
      <c r="L13" s="35">
        <v>1425955476</v>
      </c>
      <c r="M13" s="11">
        <f t="shared" si="0"/>
        <v>64816158</v>
      </c>
      <c r="N13" s="4" t="s">
        <v>332</v>
      </c>
      <c r="O13" s="4" t="s">
        <v>333</v>
      </c>
      <c r="P13" s="35" t="s">
        <v>549</v>
      </c>
      <c r="Q13" s="12">
        <v>0</v>
      </c>
      <c r="R13" s="6">
        <v>100</v>
      </c>
      <c r="S13" s="7" t="s">
        <v>23</v>
      </c>
      <c r="T13" s="4">
        <v>500</v>
      </c>
      <c r="U13" s="35">
        <f>J13/Y13</f>
        <v>3.63</v>
      </c>
      <c r="V13" s="11">
        <f t="shared" si="1"/>
        <v>0.32999999999999996</v>
      </c>
      <c r="W13" s="11">
        <f t="shared" si="2"/>
        <v>3.3</v>
      </c>
      <c r="X13" s="11">
        <f t="shared" si="3"/>
        <v>1815</v>
      </c>
      <c r="Y13" s="5">
        <f>Z13+AA13+AB13</f>
        <v>196412600</v>
      </c>
      <c r="Z13" s="7">
        <v>11520500</v>
      </c>
      <c r="AA13" s="7">
        <v>86685800</v>
      </c>
      <c r="AB13" s="5">
        <v>98206300</v>
      </c>
      <c r="AC13" s="10">
        <f t="shared" si="4"/>
        <v>392825.2</v>
      </c>
      <c r="AD13" s="41">
        <f t="shared" si="5"/>
        <v>392826</v>
      </c>
      <c r="AE13" s="3">
        <v>44607</v>
      </c>
      <c r="AF13" s="3">
        <v>44743</v>
      </c>
      <c r="AG13" s="3">
        <v>45108</v>
      </c>
      <c r="AH13" s="42" t="s">
        <v>2994</v>
      </c>
    </row>
    <row r="14" spans="1:34" ht="157.5" x14ac:dyDescent="0.25">
      <c r="A14" s="8" t="s">
        <v>157</v>
      </c>
      <c r="B14" s="3">
        <v>44526</v>
      </c>
      <c r="C14" s="6">
        <v>1416</v>
      </c>
      <c r="D14" s="8" t="s">
        <v>575</v>
      </c>
      <c r="E14" s="43" t="s">
        <v>574</v>
      </c>
      <c r="F14" s="3">
        <v>44554</v>
      </c>
      <c r="G14" s="8" t="s">
        <v>330</v>
      </c>
      <c r="H14" s="4" t="s">
        <v>74</v>
      </c>
      <c r="I14" s="4" t="s">
        <v>169</v>
      </c>
      <c r="J14" s="5">
        <v>872173070.91999996</v>
      </c>
      <c r="K14" s="35">
        <f t="shared" si="6"/>
        <v>872173070.91999996</v>
      </c>
      <c r="L14" s="35">
        <v>1744346141.8399999</v>
      </c>
      <c r="M14" s="11">
        <f t="shared" si="0"/>
        <v>79288460.992727265</v>
      </c>
      <c r="N14" s="4" t="s">
        <v>334</v>
      </c>
      <c r="O14" s="4" t="s">
        <v>335</v>
      </c>
      <c r="P14" s="35" t="s">
        <v>336</v>
      </c>
      <c r="Q14" s="12">
        <v>0</v>
      </c>
      <c r="R14" s="6">
        <v>100</v>
      </c>
      <c r="S14" s="7" t="s">
        <v>23</v>
      </c>
      <c r="T14" s="4" t="s">
        <v>2129</v>
      </c>
      <c r="U14" s="35">
        <f>L14/Y14</f>
        <v>10.729999999999999</v>
      </c>
      <c r="V14" s="11">
        <f t="shared" si="1"/>
        <v>0.97545454545454535</v>
      </c>
      <c r="W14" s="11">
        <f t="shared" si="2"/>
        <v>9.754545454545454</v>
      </c>
      <c r="X14" s="11" t="s">
        <v>2193</v>
      </c>
      <c r="Y14" s="5">
        <f>Z14+AA14+AB14</f>
        <v>162567208</v>
      </c>
      <c r="Z14" s="7">
        <v>33894400</v>
      </c>
      <c r="AA14" s="7">
        <v>47389204</v>
      </c>
      <c r="AB14" s="5">
        <v>81283604</v>
      </c>
      <c r="AC14" s="44" t="s">
        <v>2130</v>
      </c>
      <c r="AD14" s="45" t="s">
        <v>2131</v>
      </c>
      <c r="AE14" s="3">
        <v>44607</v>
      </c>
      <c r="AF14" s="3">
        <v>44743</v>
      </c>
      <c r="AG14" s="3">
        <v>45108</v>
      </c>
      <c r="AH14" s="36" t="s">
        <v>2995</v>
      </c>
    </row>
    <row r="15" spans="1:34" ht="137.25" customHeight="1" x14ac:dyDescent="0.25">
      <c r="A15" s="8" t="s">
        <v>158</v>
      </c>
      <c r="B15" s="3">
        <v>44526</v>
      </c>
      <c r="C15" s="6">
        <v>1416</v>
      </c>
      <c r="D15" s="8" t="s">
        <v>577</v>
      </c>
      <c r="E15" s="43" t="s">
        <v>576</v>
      </c>
      <c r="F15" s="3">
        <v>44554</v>
      </c>
      <c r="G15" s="8" t="s">
        <v>331</v>
      </c>
      <c r="H15" s="4" t="s">
        <v>74</v>
      </c>
      <c r="I15" s="4" t="s">
        <v>170</v>
      </c>
      <c r="J15" s="5">
        <v>1770314931.8399999</v>
      </c>
      <c r="K15" s="35">
        <f>J15</f>
        <v>1770314931.8399999</v>
      </c>
      <c r="L15" s="35">
        <v>5591158343.6800003</v>
      </c>
      <c r="M15" s="11">
        <f t="shared" si="0"/>
        <v>160937721.07636362</v>
      </c>
      <c r="N15" s="4" t="s">
        <v>332</v>
      </c>
      <c r="O15" s="4" t="s">
        <v>333</v>
      </c>
      <c r="P15" s="35" t="s">
        <v>549</v>
      </c>
      <c r="Q15" s="12">
        <v>0</v>
      </c>
      <c r="R15" s="6">
        <v>100</v>
      </c>
      <c r="S15" s="7" t="s">
        <v>23</v>
      </c>
      <c r="T15" s="4">
        <v>1000</v>
      </c>
      <c r="U15" s="35">
        <f>L15/Y15</f>
        <v>7.28</v>
      </c>
      <c r="V15" s="11">
        <f t="shared" si="1"/>
        <v>0.66181818181818175</v>
      </c>
      <c r="W15" s="11">
        <f t="shared" si="2"/>
        <v>6.6181818181818182</v>
      </c>
      <c r="X15" s="11">
        <f t="shared" ref="X15:X23" si="7">U15*T15</f>
        <v>7280</v>
      </c>
      <c r="Y15" s="5">
        <f>Z15+AA15+AB15</f>
        <v>768016256</v>
      </c>
      <c r="Z15" s="7">
        <v>140833000</v>
      </c>
      <c r="AA15" s="7">
        <v>243175128</v>
      </c>
      <c r="AB15" s="5">
        <v>384008128</v>
      </c>
      <c r="AC15" s="10">
        <f t="shared" ref="AC15:AC23" si="8">Y15/T15</f>
        <v>768016.25600000005</v>
      </c>
      <c r="AD15" s="41">
        <f t="shared" si="5"/>
        <v>768017</v>
      </c>
      <c r="AE15" s="3">
        <v>44607</v>
      </c>
      <c r="AF15" s="3">
        <v>44743</v>
      </c>
      <c r="AG15" s="3">
        <v>45108</v>
      </c>
      <c r="AH15" s="36" t="s">
        <v>2995</v>
      </c>
    </row>
    <row r="16" spans="1:34" ht="78.75" customHeight="1" x14ac:dyDescent="0.25">
      <c r="A16" s="8" t="s">
        <v>159</v>
      </c>
      <c r="B16" s="3">
        <v>44526</v>
      </c>
      <c r="C16" s="6">
        <v>1416</v>
      </c>
      <c r="D16" s="8" t="s">
        <v>357</v>
      </c>
      <c r="E16" s="40" t="s">
        <v>356</v>
      </c>
      <c r="F16" s="3">
        <v>44547</v>
      </c>
      <c r="G16" s="8" t="s">
        <v>272</v>
      </c>
      <c r="H16" s="4" t="s">
        <v>77</v>
      </c>
      <c r="I16" s="4" t="s">
        <v>171</v>
      </c>
      <c r="J16" s="5">
        <v>184688240</v>
      </c>
      <c r="K16" s="35">
        <f t="shared" si="6"/>
        <v>184688240</v>
      </c>
      <c r="L16" s="35">
        <f t="shared" si="6"/>
        <v>184688240</v>
      </c>
      <c r="M16" s="11">
        <f t="shared" si="0"/>
        <v>16789840</v>
      </c>
      <c r="N16" s="4" t="s">
        <v>118</v>
      </c>
      <c r="O16" s="4" t="s">
        <v>277</v>
      </c>
      <c r="P16" s="35" t="s">
        <v>117</v>
      </c>
      <c r="Q16" s="12">
        <v>0</v>
      </c>
      <c r="R16" s="6">
        <v>100</v>
      </c>
      <c r="S16" s="7" t="s">
        <v>28</v>
      </c>
      <c r="T16" s="4">
        <v>500</v>
      </c>
      <c r="U16" s="35">
        <f t="shared" ref="U16:U40" si="9">J16/Y16</f>
        <v>51.04</v>
      </c>
      <c r="V16" s="11">
        <f t="shared" si="1"/>
        <v>4.6399999999999997</v>
      </c>
      <c r="W16" s="11">
        <f t="shared" si="2"/>
        <v>46.4</v>
      </c>
      <c r="X16" s="11">
        <f t="shared" si="7"/>
        <v>25520</v>
      </c>
      <c r="Y16" s="5">
        <v>3618500</v>
      </c>
      <c r="Z16" s="7"/>
      <c r="AA16" s="7"/>
      <c r="AB16" s="5"/>
      <c r="AC16" s="10">
        <f t="shared" si="8"/>
        <v>7237</v>
      </c>
      <c r="AD16" s="41">
        <f t="shared" si="5"/>
        <v>7237</v>
      </c>
      <c r="AE16" s="3">
        <v>44682</v>
      </c>
      <c r="AF16" s="3"/>
      <c r="AG16" s="3"/>
      <c r="AH16" s="36" t="s">
        <v>1169</v>
      </c>
    </row>
    <row r="17" spans="1:34" ht="75" x14ac:dyDescent="0.25">
      <c r="A17" s="8" t="s">
        <v>160</v>
      </c>
      <c r="B17" s="3">
        <v>44526</v>
      </c>
      <c r="C17" s="6">
        <v>1416</v>
      </c>
      <c r="D17" s="8" t="s">
        <v>579</v>
      </c>
      <c r="E17" s="43" t="s">
        <v>578</v>
      </c>
      <c r="F17" s="3">
        <v>44557</v>
      </c>
      <c r="G17" s="8" t="s">
        <v>457</v>
      </c>
      <c r="H17" s="4" t="s">
        <v>74</v>
      </c>
      <c r="I17" s="4" t="s">
        <v>172</v>
      </c>
      <c r="J17" s="5">
        <v>581087212</v>
      </c>
      <c r="K17" s="35">
        <f t="shared" si="6"/>
        <v>581087212</v>
      </c>
      <c r="L17" s="35">
        <f t="shared" si="6"/>
        <v>581087212</v>
      </c>
      <c r="M17" s="11">
        <f t="shared" si="0"/>
        <v>52826110.18181818</v>
      </c>
      <c r="N17" s="4" t="s">
        <v>458</v>
      </c>
      <c r="O17" s="4" t="s">
        <v>449</v>
      </c>
      <c r="P17" s="35" t="s">
        <v>550</v>
      </c>
      <c r="Q17" s="12">
        <v>0</v>
      </c>
      <c r="R17" s="6">
        <v>100</v>
      </c>
      <c r="S17" s="7" t="s">
        <v>28</v>
      </c>
      <c r="T17" s="4">
        <v>400</v>
      </c>
      <c r="U17" s="35">
        <f t="shared" si="9"/>
        <v>175.81</v>
      </c>
      <c r="V17" s="11">
        <f t="shared" si="1"/>
        <v>15.982727272727272</v>
      </c>
      <c r="W17" s="11">
        <f t="shared" si="2"/>
        <v>159.82727272727274</v>
      </c>
      <c r="X17" s="11">
        <f t="shared" si="7"/>
        <v>70324</v>
      </c>
      <c r="Y17" s="5">
        <f>Z17+AA17</f>
        <v>3305200</v>
      </c>
      <c r="Z17" s="7">
        <v>2496000</v>
      </c>
      <c r="AA17" s="7">
        <v>809200</v>
      </c>
      <c r="AB17" s="5"/>
      <c r="AC17" s="10">
        <f t="shared" si="8"/>
        <v>8263</v>
      </c>
      <c r="AD17" s="41">
        <f t="shared" si="5"/>
        <v>8263</v>
      </c>
      <c r="AE17" s="3">
        <v>44607</v>
      </c>
      <c r="AF17" s="3">
        <v>44666</v>
      </c>
      <c r="AG17" s="3"/>
      <c r="AH17" s="4" t="s">
        <v>1169</v>
      </c>
    </row>
    <row r="18" spans="1:34" ht="183.75" customHeight="1" x14ac:dyDescent="0.25">
      <c r="A18" s="8" t="s">
        <v>161</v>
      </c>
      <c r="B18" s="3">
        <v>44526</v>
      </c>
      <c r="C18" s="6">
        <v>1416</v>
      </c>
      <c r="D18" s="8" t="s">
        <v>581</v>
      </c>
      <c r="E18" s="43" t="s">
        <v>580</v>
      </c>
      <c r="F18" s="3">
        <v>44557</v>
      </c>
      <c r="G18" s="8" t="s">
        <v>459</v>
      </c>
      <c r="H18" s="4" t="s">
        <v>74</v>
      </c>
      <c r="I18" s="4" t="s">
        <v>174</v>
      </c>
      <c r="J18" s="5">
        <v>539346336</v>
      </c>
      <c r="K18" s="35">
        <f t="shared" si="6"/>
        <v>539346336</v>
      </c>
      <c r="L18" s="35">
        <f t="shared" si="6"/>
        <v>539346336</v>
      </c>
      <c r="M18" s="11">
        <f t="shared" si="0"/>
        <v>49031485.090909094</v>
      </c>
      <c r="N18" s="4" t="s">
        <v>460</v>
      </c>
      <c r="O18" s="4" t="s">
        <v>461</v>
      </c>
      <c r="P18" s="35" t="s">
        <v>33</v>
      </c>
      <c r="Q18" s="12">
        <v>0</v>
      </c>
      <c r="R18" s="6">
        <v>100</v>
      </c>
      <c r="S18" s="7" t="s">
        <v>23</v>
      </c>
      <c r="T18" s="4">
        <v>1200</v>
      </c>
      <c r="U18" s="35">
        <f t="shared" si="9"/>
        <v>12.68</v>
      </c>
      <c r="V18" s="11">
        <f t="shared" si="1"/>
        <v>1.1527272727272726</v>
      </c>
      <c r="W18" s="11">
        <f t="shared" si="2"/>
        <v>11.527272727272727</v>
      </c>
      <c r="X18" s="11">
        <f t="shared" si="7"/>
        <v>15216</v>
      </c>
      <c r="Y18" s="5">
        <f>Z18+AA18</f>
        <v>42535200</v>
      </c>
      <c r="Z18" s="7">
        <v>23778000</v>
      </c>
      <c r="AA18" s="7">
        <v>18757200</v>
      </c>
      <c r="AB18" s="5"/>
      <c r="AC18" s="10">
        <f t="shared" si="8"/>
        <v>35446</v>
      </c>
      <c r="AD18" s="41">
        <f t="shared" si="5"/>
        <v>35446</v>
      </c>
      <c r="AE18" s="3">
        <v>44607</v>
      </c>
      <c r="AF18" s="3">
        <v>44743</v>
      </c>
      <c r="AG18" s="3"/>
      <c r="AH18" s="42" t="s">
        <v>2994</v>
      </c>
    </row>
    <row r="19" spans="1:34" ht="94.5" customHeight="1" x14ac:dyDescent="0.25">
      <c r="A19" s="8" t="s">
        <v>162</v>
      </c>
      <c r="B19" s="3">
        <v>44526</v>
      </c>
      <c r="C19" s="6">
        <v>1416</v>
      </c>
      <c r="D19" s="8" t="s">
        <v>583</v>
      </c>
      <c r="E19" s="43" t="s">
        <v>582</v>
      </c>
      <c r="F19" s="3">
        <v>44554</v>
      </c>
      <c r="G19" s="8" t="s">
        <v>329</v>
      </c>
      <c r="H19" s="4" t="s">
        <v>74</v>
      </c>
      <c r="I19" s="4" t="s">
        <v>175</v>
      </c>
      <c r="J19" s="5">
        <v>332455200</v>
      </c>
      <c r="K19" s="35">
        <f t="shared" si="6"/>
        <v>332455200</v>
      </c>
      <c r="L19" s="35">
        <f t="shared" si="6"/>
        <v>332455200</v>
      </c>
      <c r="M19" s="11">
        <f t="shared" si="0"/>
        <v>30223200</v>
      </c>
      <c r="N19" s="4" t="s">
        <v>465</v>
      </c>
      <c r="O19" s="4" t="s">
        <v>76</v>
      </c>
      <c r="P19" s="35" t="s">
        <v>33</v>
      </c>
      <c r="Q19" s="12">
        <v>0</v>
      </c>
      <c r="R19" s="6">
        <v>100</v>
      </c>
      <c r="S19" s="7" t="s">
        <v>23</v>
      </c>
      <c r="T19" s="4">
        <v>2400</v>
      </c>
      <c r="U19" s="35">
        <f t="shared" si="9"/>
        <v>12.85</v>
      </c>
      <c r="V19" s="11">
        <f t="shared" si="1"/>
        <v>1.1681818181818182</v>
      </c>
      <c r="W19" s="11">
        <f t="shared" si="2"/>
        <v>11.681818181818182</v>
      </c>
      <c r="X19" s="11">
        <f t="shared" si="7"/>
        <v>30840</v>
      </c>
      <c r="Y19" s="5">
        <f>Z19+AA19</f>
        <v>25872000</v>
      </c>
      <c r="Z19" s="7">
        <v>3312000</v>
      </c>
      <c r="AA19" s="7">
        <v>22560000</v>
      </c>
      <c r="AB19" s="5"/>
      <c r="AC19" s="10">
        <f t="shared" si="8"/>
        <v>10780</v>
      </c>
      <c r="AD19" s="41">
        <f t="shared" si="5"/>
        <v>10780</v>
      </c>
      <c r="AE19" s="3">
        <v>44607</v>
      </c>
      <c r="AF19" s="3">
        <v>44743</v>
      </c>
      <c r="AG19" s="3"/>
      <c r="AH19" s="42" t="s">
        <v>2994</v>
      </c>
    </row>
    <row r="20" spans="1:34" ht="94.5" x14ac:dyDescent="0.25">
      <c r="A20" s="8" t="s">
        <v>163</v>
      </c>
      <c r="B20" s="3">
        <v>44526</v>
      </c>
      <c r="C20" s="6">
        <v>1416</v>
      </c>
      <c r="D20" s="8" t="s">
        <v>359</v>
      </c>
      <c r="E20" s="40" t="s">
        <v>358</v>
      </c>
      <c r="F20" s="3">
        <v>44547</v>
      </c>
      <c r="G20" s="8" t="s">
        <v>274</v>
      </c>
      <c r="H20" s="4" t="s">
        <v>74</v>
      </c>
      <c r="I20" s="4" t="s">
        <v>173</v>
      </c>
      <c r="J20" s="5">
        <v>88117578</v>
      </c>
      <c r="K20" s="35">
        <f t="shared" si="6"/>
        <v>88117578</v>
      </c>
      <c r="L20" s="35">
        <f t="shared" si="6"/>
        <v>88117578</v>
      </c>
      <c r="M20" s="11">
        <f t="shared" si="0"/>
        <v>8010688.9090909092</v>
      </c>
      <c r="N20" s="4" t="s">
        <v>465</v>
      </c>
      <c r="O20" s="4" t="s">
        <v>76</v>
      </c>
      <c r="P20" s="35" t="s">
        <v>33</v>
      </c>
      <c r="Q20" s="12">
        <v>0</v>
      </c>
      <c r="R20" s="6">
        <v>100</v>
      </c>
      <c r="S20" s="7" t="s">
        <v>23</v>
      </c>
      <c r="T20" s="4">
        <v>600</v>
      </c>
      <c r="U20" s="35">
        <f t="shared" si="9"/>
        <v>24.93</v>
      </c>
      <c r="V20" s="11">
        <f t="shared" si="1"/>
        <v>2.2663636363636366</v>
      </c>
      <c r="W20" s="11">
        <f t="shared" si="2"/>
        <v>22.663636363636364</v>
      </c>
      <c r="X20" s="11">
        <f t="shared" si="7"/>
        <v>14958</v>
      </c>
      <c r="Y20" s="5">
        <v>3534600</v>
      </c>
      <c r="Z20" s="7">
        <v>3534600</v>
      </c>
      <c r="AA20" s="7"/>
      <c r="AB20" s="5"/>
      <c r="AC20" s="10">
        <f t="shared" si="8"/>
        <v>5891</v>
      </c>
      <c r="AD20" s="41">
        <f t="shared" si="5"/>
        <v>5891</v>
      </c>
      <c r="AE20" s="3">
        <v>44607</v>
      </c>
      <c r="AF20" s="3"/>
      <c r="AG20" s="3"/>
      <c r="AH20" s="36" t="s">
        <v>1169</v>
      </c>
    </row>
    <row r="21" spans="1:34" ht="78.75" x14ac:dyDescent="0.25">
      <c r="A21" s="8" t="s">
        <v>164</v>
      </c>
      <c r="B21" s="3">
        <v>44526</v>
      </c>
      <c r="C21" s="6">
        <v>1416</v>
      </c>
      <c r="D21" s="8" t="s">
        <v>361</v>
      </c>
      <c r="E21" s="40" t="s">
        <v>360</v>
      </c>
      <c r="F21" s="3">
        <v>44547</v>
      </c>
      <c r="G21" s="8" t="s">
        <v>273</v>
      </c>
      <c r="H21" s="4" t="s">
        <v>73</v>
      </c>
      <c r="I21" s="4" t="s">
        <v>176</v>
      </c>
      <c r="J21" s="5">
        <v>123166056</v>
      </c>
      <c r="K21" s="35">
        <f t="shared" si="6"/>
        <v>123166056</v>
      </c>
      <c r="L21" s="35">
        <f t="shared" si="6"/>
        <v>123166056</v>
      </c>
      <c r="M21" s="11">
        <f t="shared" si="0"/>
        <v>11196914.181818182</v>
      </c>
      <c r="N21" s="4" t="s">
        <v>342</v>
      </c>
      <c r="O21" s="4" t="s">
        <v>277</v>
      </c>
      <c r="P21" s="35" t="s">
        <v>278</v>
      </c>
      <c r="Q21" s="12">
        <v>0</v>
      </c>
      <c r="R21" s="6">
        <v>100</v>
      </c>
      <c r="S21" s="7" t="s">
        <v>23</v>
      </c>
      <c r="T21" s="4">
        <v>1200</v>
      </c>
      <c r="U21" s="35">
        <f t="shared" si="9"/>
        <v>15.01</v>
      </c>
      <c r="V21" s="11">
        <f t="shared" si="1"/>
        <v>1.3645454545454545</v>
      </c>
      <c r="W21" s="11">
        <f t="shared" si="2"/>
        <v>13.645454545454545</v>
      </c>
      <c r="X21" s="11">
        <f t="shared" si="7"/>
        <v>18012</v>
      </c>
      <c r="Y21" s="5">
        <v>8205600</v>
      </c>
      <c r="Z21" s="7">
        <v>8205600</v>
      </c>
      <c r="AA21" s="7"/>
      <c r="AB21" s="5"/>
      <c r="AC21" s="10">
        <f t="shared" si="8"/>
        <v>6838</v>
      </c>
      <c r="AD21" s="41">
        <f t="shared" si="5"/>
        <v>6838</v>
      </c>
      <c r="AE21" s="3">
        <v>44593</v>
      </c>
      <c r="AF21" s="3"/>
      <c r="AG21" s="3"/>
      <c r="AH21" s="36" t="s">
        <v>1169</v>
      </c>
    </row>
    <row r="22" spans="1:34" ht="78.75" x14ac:dyDescent="0.25">
      <c r="A22" s="8" t="s">
        <v>165</v>
      </c>
      <c r="B22" s="3">
        <v>44526</v>
      </c>
      <c r="C22" s="6">
        <v>1416</v>
      </c>
      <c r="D22" s="8" t="s">
        <v>355</v>
      </c>
      <c r="E22" s="40" t="s">
        <v>354</v>
      </c>
      <c r="F22" s="3">
        <v>44547</v>
      </c>
      <c r="G22" s="8" t="s">
        <v>275</v>
      </c>
      <c r="H22" s="4" t="s">
        <v>74</v>
      </c>
      <c r="I22" s="4" t="s">
        <v>177</v>
      </c>
      <c r="J22" s="5">
        <v>33005448</v>
      </c>
      <c r="K22" s="35">
        <f>J22</f>
        <v>33005448</v>
      </c>
      <c r="L22" s="35">
        <v>66010896</v>
      </c>
      <c r="M22" s="11">
        <f t="shared" si="0"/>
        <v>3000495.2727272729</v>
      </c>
      <c r="N22" s="4" t="s">
        <v>280</v>
      </c>
      <c r="O22" s="4" t="s">
        <v>76</v>
      </c>
      <c r="P22" s="35" t="s">
        <v>551</v>
      </c>
      <c r="Q22" s="12">
        <v>0</v>
      </c>
      <c r="R22" s="6">
        <v>100</v>
      </c>
      <c r="S22" s="7" t="s">
        <v>23</v>
      </c>
      <c r="T22" s="4">
        <v>250</v>
      </c>
      <c r="U22" s="35">
        <f t="shared" si="9"/>
        <v>3.9449999999999998</v>
      </c>
      <c r="V22" s="11">
        <f t="shared" si="1"/>
        <v>0.35863636363636359</v>
      </c>
      <c r="W22" s="11">
        <f t="shared" si="2"/>
        <v>3.5863636363636364</v>
      </c>
      <c r="X22" s="11">
        <f t="shared" si="7"/>
        <v>986.25</v>
      </c>
      <c r="Y22" s="5">
        <f>Z22+AA22+AB22</f>
        <v>8366400</v>
      </c>
      <c r="Z22" s="7">
        <v>461750</v>
      </c>
      <c r="AA22" s="7">
        <v>3721450</v>
      </c>
      <c r="AB22" s="5">
        <v>4183200</v>
      </c>
      <c r="AC22" s="10">
        <f t="shared" si="8"/>
        <v>33465.599999999999</v>
      </c>
      <c r="AD22" s="41">
        <f t="shared" si="5"/>
        <v>33466</v>
      </c>
      <c r="AE22" s="3">
        <v>44607</v>
      </c>
      <c r="AF22" s="3">
        <v>44743</v>
      </c>
      <c r="AG22" s="3">
        <v>45108</v>
      </c>
      <c r="AH22" s="42" t="s">
        <v>2994</v>
      </c>
    </row>
    <row r="23" spans="1:34" ht="78.75" x14ac:dyDescent="0.25">
      <c r="A23" s="8" t="s">
        <v>166</v>
      </c>
      <c r="B23" s="3">
        <v>44526</v>
      </c>
      <c r="C23" s="6">
        <v>1416</v>
      </c>
      <c r="D23" s="8" t="s">
        <v>351</v>
      </c>
      <c r="E23" s="40" t="s">
        <v>352</v>
      </c>
      <c r="F23" s="3">
        <v>44547</v>
      </c>
      <c r="G23" s="8" t="s">
        <v>276</v>
      </c>
      <c r="H23" s="4" t="s">
        <v>74</v>
      </c>
      <c r="I23" s="4" t="s">
        <v>178</v>
      </c>
      <c r="J23" s="5">
        <v>3053610</v>
      </c>
      <c r="K23" s="35">
        <f>J23</f>
        <v>3053610</v>
      </c>
      <c r="L23" s="35">
        <v>6107220</v>
      </c>
      <c r="M23" s="11">
        <f t="shared" si="0"/>
        <v>277600.90909090912</v>
      </c>
      <c r="N23" s="4" t="s">
        <v>281</v>
      </c>
      <c r="O23" s="4" t="s">
        <v>277</v>
      </c>
      <c r="P23" s="35" t="s">
        <v>117</v>
      </c>
      <c r="Q23" s="12">
        <v>0</v>
      </c>
      <c r="R23" s="6">
        <v>100</v>
      </c>
      <c r="S23" s="7" t="s">
        <v>23</v>
      </c>
      <c r="T23" s="4">
        <v>250</v>
      </c>
      <c r="U23" s="35">
        <f t="shared" si="9"/>
        <v>3.8849999999999998</v>
      </c>
      <c r="V23" s="11">
        <f t="shared" si="1"/>
        <v>0.35318181818181815</v>
      </c>
      <c r="W23" s="11">
        <f t="shared" si="2"/>
        <v>3.5318181818181817</v>
      </c>
      <c r="X23" s="11">
        <f t="shared" si="7"/>
        <v>971.25</v>
      </c>
      <c r="Y23" s="5">
        <f>Z23+AA23+AB23</f>
        <v>786000</v>
      </c>
      <c r="Z23" s="7">
        <v>196500</v>
      </c>
      <c r="AA23" s="7">
        <v>196500</v>
      </c>
      <c r="AB23" s="5">
        <v>393000</v>
      </c>
      <c r="AC23" s="10">
        <f t="shared" si="8"/>
        <v>3144</v>
      </c>
      <c r="AD23" s="41">
        <f t="shared" si="5"/>
        <v>3144</v>
      </c>
      <c r="AE23" s="3">
        <v>44607</v>
      </c>
      <c r="AF23" s="3">
        <v>44743</v>
      </c>
      <c r="AG23" s="3">
        <v>45108</v>
      </c>
      <c r="AH23" s="42" t="s">
        <v>2994</v>
      </c>
    </row>
    <row r="24" spans="1:34" ht="157.5" x14ac:dyDescent="0.25">
      <c r="A24" s="8" t="s">
        <v>167</v>
      </c>
      <c r="B24" s="3">
        <v>44526</v>
      </c>
      <c r="C24" s="6">
        <v>1416</v>
      </c>
      <c r="D24" s="8" t="s">
        <v>585</v>
      </c>
      <c r="E24" s="43" t="s">
        <v>584</v>
      </c>
      <c r="F24" s="3">
        <v>44557</v>
      </c>
      <c r="G24" s="8" t="s">
        <v>350</v>
      </c>
      <c r="H24" s="4" t="s">
        <v>74</v>
      </c>
      <c r="I24" s="4" t="s">
        <v>179</v>
      </c>
      <c r="J24" s="5">
        <v>280956466</v>
      </c>
      <c r="K24" s="35">
        <f>J24</f>
        <v>280956466</v>
      </c>
      <c r="L24" s="35">
        <v>561912932</v>
      </c>
      <c r="M24" s="11">
        <f t="shared" si="0"/>
        <v>25541496.90909091</v>
      </c>
      <c r="N24" s="4" t="s">
        <v>334</v>
      </c>
      <c r="O24" s="4" t="s">
        <v>335</v>
      </c>
      <c r="P24" s="35" t="s">
        <v>336</v>
      </c>
      <c r="Q24" s="12">
        <v>0</v>
      </c>
      <c r="R24" s="6">
        <v>100</v>
      </c>
      <c r="S24" s="7" t="s">
        <v>23</v>
      </c>
      <c r="T24" s="4" t="s">
        <v>2132</v>
      </c>
      <c r="U24" s="35">
        <f t="shared" si="9"/>
        <v>5.3650000000000002</v>
      </c>
      <c r="V24" s="11">
        <f t="shared" si="1"/>
        <v>0.48772727272727279</v>
      </c>
      <c r="W24" s="11">
        <f t="shared" si="2"/>
        <v>4.877272727272727</v>
      </c>
      <c r="X24" s="11" t="s">
        <v>2194</v>
      </c>
      <c r="Y24" s="5">
        <f>Z24+AA24+AB24</f>
        <v>52368400</v>
      </c>
      <c r="Z24" s="7">
        <v>11609400</v>
      </c>
      <c r="AA24" s="7">
        <v>14574800</v>
      </c>
      <c r="AB24" s="5">
        <v>26184200</v>
      </c>
      <c r="AC24" s="44" t="s">
        <v>2133</v>
      </c>
      <c r="AD24" s="41" t="e">
        <f t="shared" si="5"/>
        <v>#VALUE!</v>
      </c>
      <c r="AE24" s="3">
        <v>44607</v>
      </c>
      <c r="AF24" s="3">
        <v>44743</v>
      </c>
      <c r="AG24" s="3">
        <v>45108</v>
      </c>
      <c r="AH24" s="42" t="s">
        <v>1169</v>
      </c>
    </row>
    <row r="25" spans="1:34" ht="78.75" x14ac:dyDescent="0.25">
      <c r="A25" s="8" t="s">
        <v>180</v>
      </c>
      <c r="B25" s="3">
        <v>44532</v>
      </c>
      <c r="C25" s="6">
        <v>1416</v>
      </c>
      <c r="D25" s="8" t="s">
        <v>362</v>
      </c>
      <c r="E25" s="40" t="s">
        <v>353</v>
      </c>
      <c r="F25" s="3">
        <v>44551</v>
      </c>
      <c r="G25" s="8" t="s">
        <v>363</v>
      </c>
      <c r="H25" s="4" t="s">
        <v>364</v>
      </c>
      <c r="I25" s="4" t="s">
        <v>193</v>
      </c>
      <c r="J25" s="5">
        <v>250865221.19999999</v>
      </c>
      <c r="K25" s="35">
        <f t="shared" ref="K25:L40" si="10">J25</f>
        <v>250865221.19999999</v>
      </c>
      <c r="L25" s="35">
        <f t="shared" si="10"/>
        <v>250865221.19999999</v>
      </c>
      <c r="M25" s="11">
        <f t="shared" si="0"/>
        <v>22805929.199999999</v>
      </c>
      <c r="N25" s="4" t="s">
        <v>366</v>
      </c>
      <c r="O25" s="4" t="s">
        <v>367</v>
      </c>
      <c r="P25" s="35" t="s">
        <v>365</v>
      </c>
      <c r="Q25" s="7">
        <v>0</v>
      </c>
      <c r="R25" s="7">
        <v>100</v>
      </c>
      <c r="S25" s="7" t="s">
        <v>190</v>
      </c>
      <c r="T25" s="4">
        <v>120</v>
      </c>
      <c r="U25" s="35">
        <f t="shared" si="9"/>
        <v>142.66999999999999</v>
      </c>
      <c r="V25" s="11">
        <f t="shared" si="1"/>
        <v>12.969999999999999</v>
      </c>
      <c r="W25" s="11">
        <f t="shared" si="2"/>
        <v>129.69999999999999</v>
      </c>
      <c r="X25" s="11">
        <f t="shared" ref="X25:X40" si="11">U25*T25</f>
        <v>17120.399999999998</v>
      </c>
      <c r="Y25" s="5">
        <v>1758360</v>
      </c>
      <c r="Z25" s="5">
        <v>1758360</v>
      </c>
      <c r="AA25" s="5"/>
      <c r="AB25" s="5"/>
      <c r="AC25" s="10">
        <f t="shared" ref="AC25:AC40" si="12">Y25/T25</f>
        <v>14653</v>
      </c>
      <c r="AD25" s="41">
        <f t="shared" si="5"/>
        <v>14653</v>
      </c>
      <c r="AE25" s="3">
        <v>44607</v>
      </c>
      <c r="AF25" s="3"/>
      <c r="AG25" s="3"/>
      <c r="AH25" s="36" t="s">
        <v>1169</v>
      </c>
    </row>
    <row r="26" spans="1:34" ht="75" x14ac:dyDescent="0.25">
      <c r="A26" s="8" t="s">
        <v>181</v>
      </c>
      <c r="B26" s="3">
        <v>44532</v>
      </c>
      <c r="C26" s="6">
        <v>1416</v>
      </c>
      <c r="D26" s="8" t="s">
        <v>646</v>
      </c>
      <c r="E26" s="43" t="s">
        <v>535</v>
      </c>
      <c r="F26" s="3">
        <v>44580</v>
      </c>
      <c r="G26" s="8" t="s">
        <v>536</v>
      </c>
      <c r="H26" s="4" t="s">
        <v>537</v>
      </c>
      <c r="I26" s="4" t="s">
        <v>191</v>
      </c>
      <c r="J26" s="5">
        <v>694016200.79999995</v>
      </c>
      <c r="K26" s="35">
        <f t="shared" si="10"/>
        <v>694016200.79999995</v>
      </c>
      <c r="L26" s="35">
        <f t="shared" si="10"/>
        <v>694016200.79999995</v>
      </c>
      <c r="M26" s="11">
        <f t="shared" si="0"/>
        <v>63092381.890909091</v>
      </c>
      <c r="N26" s="4" t="s">
        <v>538</v>
      </c>
      <c r="O26" s="4" t="s">
        <v>113</v>
      </c>
      <c r="P26" s="35" t="s">
        <v>33</v>
      </c>
      <c r="Q26" s="7">
        <v>0</v>
      </c>
      <c r="R26" s="7">
        <v>100</v>
      </c>
      <c r="S26" s="7" t="s">
        <v>26</v>
      </c>
      <c r="T26" s="4">
        <v>5</v>
      </c>
      <c r="U26" s="35">
        <f t="shared" si="9"/>
        <v>7950.24</v>
      </c>
      <c r="V26" s="11">
        <f t="shared" si="1"/>
        <v>722.74909090909091</v>
      </c>
      <c r="W26" s="11">
        <f t="shared" si="2"/>
        <v>7227.4909090909086</v>
      </c>
      <c r="X26" s="11">
        <f t="shared" si="11"/>
        <v>39751.199999999997</v>
      </c>
      <c r="Y26" s="5">
        <v>87295</v>
      </c>
      <c r="Z26" s="5">
        <v>55075</v>
      </c>
      <c r="AA26" s="5">
        <v>32220</v>
      </c>
      <c r="AB26" s="5"/>
      <c r="AC26" s="10">
        <f t="shared" si="12"/>
        <v>17459</v>
      </c>
      <c r="AD26" s="41">
        <f t="shared" si="5"/>
        <v>17459</v>
      </c>
      <c r="AE26" s="3">
        <v>44593</v>
      </c>
      <c r="AF26" s="3">
        <v>44743</v>
      </c>
      <c r="AG26" s="3"/>
      <c r="AH26" s="36" t="s">
        <v>1169</v>
      </c>
    </row>
    <row r="27" spans="1:34" ht="75" x14ac:dyDescent="0.25">
      <c r="A27" s="8" t="s">
        <v>182</v>
      </c>
      <c r="B27" s="3">
        <v>44532</v>
      </c>
      <c r="C27" s="6">
        <v>1416</v>
      </c>
      <c r="D27" s="8" t="s">
        <v>517</v>
      </c>
      <c r="E27" s="43" t="s">
        <v>514</v>
      </c>
      <c r="F27" s="3">
        <v>44575</v>
      </c>
      <c r="G27" s="8" t="s">
        <v>518</v>
      </c>
      <c r="H27" s="4" t="s">
        <v>74</v>
      </c>
      <c r="I27" s="4" t="s">
        <v>192</v>
      </c>
      <c r="J27" s="5">
        <v>695997827.39999998</v>
      </c>
      <c r="K27" s="35">
        <f t="shared" si="10"/>
        <v>695997827.39999998</v>
      </c>
      <c r="L27" s="35">
        <f t="shared" si="10"/>
        <v>695997827.39999998</v>
      </c>
      <c r="M27" s="11">
        <f t="shared" si="0"/>
        <v>63272529.763636366</v>
      </c>
      <c r="N27" s="4" t="s">
        <v>519</v>
      </c>
      <c r="O27" s="4" t="s">
        <v>113</v>
      </c>
      <c r="P27" s="35" t="s">
        <v>33</v>
      </c>
      <c r="Q27" s="7">
        <v>0</v>
      </c>
      <c r="R27" s="7">
        <v>100</v>
      </c>
      <c r="S27" s="7" t="s">
        <v>26</v>
      </c>
      <c r="T27" s="4">
        <v>5</v>
      </c>
      <c r="U27" s="35">
        <f t="shared" si="9"/>
        <v>18607.079999999998</v>
      </c>
      <c r="V27" s="11">
        <f t="shared" si="1"/>
        <v>1691.5527272727272</v>
      </c>
      <c r="W27" s="11">
        <f t="shared" si="2"/>
        <v>16915.527272727271</v>
      </c>
      <c r="X27" s="11">
        <f t="shared" si="11"/>
        <v>93035.4</v>
      </c>
      <c r="Y27" s="5">
        <f>Z27+AA27</f>
        <v>37405</v>
      </c>
      <c r="Z27" s="5">
        <v>36225</v>
      </c>
      <c r="AA27" s="5">
        <v>1180</v>
      </c>
      <c r="AB27" s="5"/>
      <c r="AC27" s="10">
        <f t="shared" si="12"/>
        <v>7481</v>
      </c>
      <c r="AD27" s="41">
        <f t="shared" si="5"/>
        <v>7481</v>
      </c>
      <c r="AE27" s="3">
        <v>44666</v>
      </c>
      <c r="AF27" s="3">
        <v>44743</v>
      </c>
      <c r="AG27" s="3"/>
      <c r="AH27" s="42" t="s">
        <v>1169</v>
      </c>
    </row>
    <row r="28" spans="1:34" ht="78.75" x14ac:dyDescent="0.25">
      <c r="A28" s="8" t="s">
        <v>183</v>
      </c>
      <c r="B28" s="3">
        <v>44532</v>
      </c>
      <c r="C28" s="6">
        <v>1416</v>
      </c>
      <c r="D28" s="8" t="s">
        <v>526</v>
      </c>
      <c r="E28" s="43" t="s">
        <v>527</v>
      </c>
      <c r="F28" s="3">
        <v>44575</v>
      </c>
      <c r="G28" s="8" t="s">
        <v>528</v>
      </c>
      <c r="H28" s="4" t="s">
        <v>364</v>
      </c>
      <c r="I28" s="4" t="s">
        <v>193</v>
      </c>
      <c r="J28" s="5">
        <v>989113989.60000002</v>
      </c>
      <c r="K28" s="35">
        <f t="shared" si="10"/>
        <v>989113989.60000002</v>
      </c>
      <c r="L28" s="35">
        <f t="shared" si="10"/>
        <v>989113989.60000002</v>
      </c>
      <c r="M28" s="11">
        <f t="shared" si="0"/>
        <v>89919453.599999994</v>
      </c>
      <c r="N28" s="4" t="s">
        <v>366</v>
      </c>
      <c r="O28" s="4" t="s">
        <v>367</v>
      </c>
      <c r="P28" s="35" t="s">
        <v>365</v>
      </c>
      <c r="Q28" s="7">
        <v>0</v>
      </c>
      <c r="R28" s="7">
        <v>100</v>
      </c>
      <c r="S28" s="7" t="s">
        <v>190</v>
      </c>
      <c r="T28" s="4">
        <v>120</v>
      </c>
      <c r="U28" s="35">
        <f t="shared" si="9"/>
        <v>142.67000000000002</v>
      </c>
      <c r="V28" s="11">
        <f t="shared" si="1"/>
        <v>12.970000000000002</v>
      </c>
      <c r="W28" s="11">
        <f t="shared" si="2"/>
        <v>129.70000000000002</v>
      </c>
      <c r="X28" s="11">
        <f t="shared" si="11"/>
        <v>17120.400000000001</v>
      </c>
      <c r="Y28" s="5">
        <v>6932880</v>
      </c>
      <c r="Z28" s="5"/>
      <c r="AA28" s="5"/>
      <c r="AB28" s="5"/>
      <c r="AC28" s="10">
        <f t="shared" si="12"/>
        <v>57774</v>
      </c>
      <c r="AD28" s="41">
        <f t="shared" si="5"/>
        <v>57774</v>
      </c>
      <c r="AE28" s="3">
        <v>44607</v>
      </c>
      <c r="AF28" s="3"/>
      <c r="AG28" s="3"/>
      <c r="AH28" s="36" t="s">
        <v>1169</v>
      </c>
    </row>
    <row r="29" spans="1:34" ht="75" x14ac:dyDescent="0.25">
      <c r="A29" s="8" t="s">
        <v>184</v>
      </c>
      <c r="B29" s="3">
        <v>44532</v>
      </c>
      <c r="C29" s="6">
        <v>1416</v>
      </c>
      <c r="D29" s="8" t="s">
        <v>587</v>
      </c>
      <c r="E29" s="43" t="s">
        <v>586</v>
      </c>
      <c r="F29" s="3">
        <v>44554</v>
      </c>
      <c r="G29" s="8" t="s">
        <v>337</v>
      </c>
      <c r="H29" s="4" t="s">
        <v>77</v>
      </c>
      <c r="I29" s="4" t="s">
        <v>194</v>
      </c>
      <c r="J29" s="5">
        <v>41407650</v>
      </c>
      <c r="K29" s="35">
        <f t="shared" si="10"/>
        <v>41407650</v>
      </c>
      <c r="L29" s="35">
        <f t="shared" si="10"/>
        <v>41407650</v>
      </c>
      <c r="M29" s="11">
        <f t="shared" si="0"/>
        <v>3764331.8181818184</v>
      </c>
      <c r="N29" s="4" t="s">
        <v>338</v>
      </c>
      <c r="O29" s="4" t="s">
        <v>76</v>
      </c>
      <c r="P29" s="35" t="s">
        <v>548</v>
      </c>
      <c r="Q29" s="7">
        <v>0</v>
      </c>
      <c r="R29" s="7">
        <v>100</v>
      </c>
      <c r="S29" s="7" t="s">
        <v>23</v>
      </c>
      <c r="T29" s="4">
        <v>250</v>
      </c>
      <c r="U29" s="35">
        <f t="shared" si="9"/>
        <v>13.05</v>
      </c>
      <c r="V29" s="11">
        <f t="shared" si="1"/>
        <v>1.1863636363636363</v>
      </c>
      <c r="W29" s="11">
        <f t="shared" si="2"/>
        <v>11.863636363636365</v>
      </c>
      <c r="X29" s="11">
        <f t="shared" si="11"/>
        <v>3262.5</v>
      </c>
      <c r="Y29" s="5">
        <v>3173000</v>
      </c>
      <c r="Z29" s="5">
        <v>3173000</v>
      </c>
      <c r="AA29" s="5"/>
      <c r="AB29" s="5"/>
      <c r="AC29" s="10">
        <f t="shared" si="12"/>
        <v>12692</v>
      </c>
      <c r="AD29" s="41">
        <f t="shared" si="5"/>
        <v>12692</v>
      </c>
      <c r="AE29" s="3">
        <v>44682</v>
      </c>
      <c r="AF29" s="3"/>
      <c r="AG29" s="3"/>
      <c r="AH29" s="36" t="s">
        <v>1169</v>
      </c>
    </row>
    <row r="30" spans="1:34" ht="75" x14ac:dyDescent="0.25">
      <c r="A30" s="8" t="s">
        <v>185</v>
      </c>
      <c r="B30" s="3">
        <v>44532</v>
      </c>
      <c r="C30" s="6">
        <v>1416</v>
      </c>
      <c r="D30" s="8" t="s">
        <v>529</v>
      </c>
      <c r="E30" s="43" t="s">
        <v>530</v>
      </c>
      <c r="F30" s="3">
        <v>44575</v>
      </c>
      <c r="G30" s="8" t="s">
        <v>531</v>
      </c>
      <c r="H30" s="4" t="s">
        <v>74</v>
      </c>
      <c r="I30" s="4" t="s">
        <v>195</v>
      </c>
      <c r="J30" s="5">
        <v>822246865.20000005</v>
      </c>
      <c r="K30" s="35">
        <f t="shared" si="10"/>
        <v>822246865.20000005</v>
      </c>
      <c r="L30" s="35">
        <f t="shared" si="10"/>
        <v>822246865.20000005</v>
      </c>
      <c r="M30" s="11">
        <f t="shared" si="0"/>
        <v>74749715.018181816</v>
      </c>
      <c r="N30" s="4" t="s">
        <v>519</v>
      </c>
      <c r="O30" s="4" t="s">
        <v>113</v>
      </c>
      <c r="P30" s="35" t="s">
        <v>33</v>
      </c>
      <c r="Q30" s="7">
        <v>0</v>
      </c>
      <c r="R30" s="7">
        <v>100</v>
      </c>
      <c r="S30" s="7" t="s">
        <v>26</v>
      </c>
      <c r="T30" s="4">
        <v>5</v>
      </c>
      <c r="U30" s="35">
        <f t="shared" si="9"/>
        <v>18607.080000000002</v>
      </c>
      <c r="V30" s="11">
        <f t="shared" si="1"/>
        <v>1691.5527272727275</v>
      </c>
      <c r="W30" s="11">
        <f t="shared" si="2"/>
        <v>16915.527272727275</v>
      </c>
      <c r="X30" s="11">
        <f t="shared" si="11"/>
        <v>93035.400000000009</v>
      </c>
      <c r="Y30" s="5">
        <f>Z30+AA30</f>
        <v>44190</v>
      </c>
      <c r="Z30" s="5">
        <v>42775</v>
      </c>
      <c r="AA30" s="5">
        <v>1415</v>
      </c>
      <c r="AB30" s="5"/>
      <c r="AC30" s="10">
        <f t="shared" si="12"/>
        <v>8838</v>
      </c>
      <c r="AD30" s="41">
        <f t="shared" si="5"/>
        <v>8838</v>
      </c>
      <c r="AE30" s="3">
        <v>44666</v>
      </c>
      <c r="AF30" s="3">
        <v>44743</v>
      </c>
      <c r="AG30" s="3"/>
      <c r="AH30" s="42" t="s">
        <v>1169</v>
      </c>
    </row>
    <row r="31" spans="1:34" ht="75" x14ac:dyDescent="0.25">
      <c r="A31" s="8" t="s">
        <v>186</v>
      </c>
      <c r="B31" s="3">
        <v>44532</v>
      </c>
      <c r="C31" s="6">
        <v>1416</v>
      </c>
      <c r="D31" s="8" t="s">
        <v>469</v>
      </c>
      <c r="E31" s="43" t="s">
        <v>468</v>
      </c>
      <c r="F31" s="3">
        <v>44571</v>
      </c>
      <c r="G31" s="8" t="s">
        <v>447</v>
      </c>
      <c r="H31" s="4" t="s">
        <v>77</v>
      </c>
      <c r="I31" s="4" t="s">
        <v>57</v>
      </c>
      <c r="J31" s="5">
        <v>467593344</v>
      </c>
      <c r="K31" s="35">
        <f t="shared" si="10"/>
        <v>467593344</v>
      </c>
      <c r="L31" s="35">
        <f t="shared" si="10"/>
        <v>467593344</v>
      </c>
      <c r="M31" s="11">
        <f t="shared" si="0"/>
        <v>42508485.81818182</v>
      </c>
      <c r="N31" s="4" t="s">
        <v>448</v>
      </c>
      <c r="O31" s="4" t="s">
        <v>449</v>
      </c>
      <c r="P31" s="35" t="s">
        <v>22</v>
      </c>
      <c r="Q31" s="7">
        <v>100</v>
      </c>
      <c r="R31" s="7">
        <v>0</v>
      </c>
      <c r="S31" s="7" t="s">
        <v>28</v>
      </c>
      <c r="T31" s="4">
        <v>400</v>
      </c>
      <c r="U31" s="35">
        <f t="shared" si="9"/>
        <v>164.16</v>
      </c>
      <c r="V31" s="11">
        <f t="shared" si="1"/>
        <v>14.923636363636362</v>
      </c>
      <c r="W31" s="11">
        <f t="shared" si="2"/>
        <v>149.23636363636365</v>
      </c>
      <c r="X31" s="11">
        <f t="shared" si="11"/>
        <v>65664</v>
      </c>
      <c r="Y31" s="5">
        <f>Z31+AA31</f>
        <v>2848400</v>
      </c>
      <c r="Z31" s="5">
        <v>2160000</v>
      </c>
      <c r="AA31" s="5">
        <v>688400</v>
      </c>
      <c r="AB31" s="5"/>
      <c r="AC31" s="10">
        <f t="shared" si="12"/>
        <v>7121</v>
      </c>
      <c r="AD31" s="41">
        <f t="shared" si="5"/>
        <v>7121</v>
      </c>
      <c r="AE31" s="3">
        <v>44621</v>
      </c>
      <c r="AF31" s="3">
        <v>44713</v>
      </c>
      <c r="AG31" s="3"/>
      <c r="AH31" s="36" t="s">
        <v>1169</v>
      </c>
    </row>
    <row r="32" spans="1:34" ht="78.75" x14ac:dyDescent="0.25">
      <c r="A32" s="8" t="s">
        <v>187</v>
      </c>
      <c r="B32" s="3">
        <v>44532</v>
      </c>
      <c r="C32" s="6">
        <v>1416</v>
      </c>
      <c r="D32" s="8" t="s">
        <v>589</v>
      </c>
      <c r="E32" s="9" t="s">
        <v>588</v>
      </c>
      <c r="F32" s="3">
        <v>44554</v>
      </c>
      <c r="G32" s="8" t="s">
        <v>339</v>
      </c>
      <c r="H32" s="29" t="s">
        <v>77</v>
      </c>
      <c r="I32" s="4" t="s">
        <v>196</v>
      </c>
      <c r="J32" s="35">
        <v>185064380</v>
      </c>
      <c r="K32" s="35">
        <f t="shared" si="10"/>
        <v>185064380</v>
      </c>
      <c r="L32" s="35">
        <f t="shared" si="10"/>
        <v>185064380</v>
      </c>
      <c r="M32" s="11">
        <f t="shared" si="0"/>
        <v>16824034.545454547</v>
      </c>
      <c r="N32" s="35" t="s">
        <v>340</v>
      </c>
      <c r="O32" s="4" t="s">
        <v>76</v>
      </c>
      <c r="P32" s="35" t="s">
        <v>22</v>
      </c>
      <c r="Q32" s="12">
        <v>100</v>
      </c>
      <c r="R32" s="6">
        <v>0</v>
      </c>
      <c r="S32" s="7" t="s">
        <v>23</v>
      </c>
      <c r="T32" s="4">
        <v>500</v>
      </c>
      <c r="U32" s="35">
        <f t="shared" si="9"/>
        <v>12.52</v>
      </c>
      <c r="V32" s="11">
        <f t="shared" si="1"/>
        <v>1.1381818181818182</v>
      </c>
      <c r="W32" s="11">
        <f t="shared" si="2"/>
        <v>11.381818181818181</v>
      </c>
      <c r="X32" s="11">
        <f t="shared" si="11"/>
        <v>6260</v>
      </c>
      <c r="Y32" s="5">
        <v>14781500</v>
      </c>
      <c r="Z32" s="5">
        <v>14781500</v>
      </c>
      <c r="AA32" s="5"/>
      <c r="AB32" s="5"/>
      <c r="AC32" s="10">
        <f t="shared" si="12"/>
        <v>29563</v>
      </c>
      <c r="AD32" s="41">
        <f t="shared" si="5"/>
        <v>29563</v>
      </c>
      <c r="AE32" s="3">
        <v>44621</v>
      </c>
      <c r="AF32" s="3"/>
      <c r="AG32" s="3"/>
      <c r="AH32" s="36" t="s">
        <v>1169</v>
      </c>
    </row>
    <row r="33" spans="1:34" ht="173.25" x14ac:dyDescent="0.25">
      <c r="A33" s="8" t="s">
        <v>188</v>
      </c>
      <c r="B33" s="3">
        <v>44532</v>
      </c>
      <c r="C33" s="6">
        <v>1416</v>
      </c>
      <c r="D33" s="8" t="s">
        <v>466</v>
      </c>
      <c r="E33" s="9" t="s">
        <v>467</v>
      </c>
      <c r="F33" s="3">
        <v>44571</v>
      </c>
      <c r="G33" s="6" t="s">
        <v>450</v>
      </c>
      <c r="H33" s="4" t="s">
        <v>77</v>
      </c>
      <c r="I33" s="4" t="s">
        <v>197</v>
      </c>
      <c r="J33" s="5">
        <v>407760080</v>
      </c>
      <c r="K33" s="35">
        <f t="shared" si="10"/>
        <v>407760080</v>
      </c>
      <c r="L33" s="35">
        <f t="shared" si="10"/>
        <v>407760080</v>
      </c>
      <c r="M33" s="11">
        <f t="shared" si="0"/>
        <v>37069098.18181818</v>
      </c>
      <c r="N33" s="4" t="s">
        <v>451</v>
      </c>
      <c r="O33" s="4" t="s">
        <v>452</v>
      </c>
      <c r="P33" s="6" t="s">
        <v>22</v>
      </c>
      <c r="Q33" s="6">
        <v>100</v>
      </c>
      <c r="R33" s="6">
        <v>0</v>
      </c>
      <c r="S33" s="7" t="s">
        <v>23</v>
      </c>
      <c r="T33" s="4">
        <v>2000</v>
      </c>
      <c r="U33" s="35">
        <f t="shared" si="9"/>
        <v>11.06</v>
      </c>
      <c r="V33" s="11">
        <f t="shared" si="1"/>
        <v>1.0054545454545456</v>
      </c>
      <c r="W33" s="11">
        <f t="shared" si="2"/>
        <v>10.054545454545455</v>
      </c>
      <c r="X33" s="11">
        <f t="shared" si="11"/>
        <v>22120</v>
      </c>
      <c r="Y33" s="5">
        <v>36868000</v>
      </c>
      <c r="Z33" s="5">
        <v>36868000</v>
      </c>
      <c r="AA33" s="5"/>
      <c r="AB33" s="5"/>
      <c r="AC33" s="10">
        <f t="shared" si="12"/>
        <v>18434</v>
      </c>
      <c r="AD33" s="41">
        <f t="shared" si="5"/>
        <v>18434</v>
      </c>
      <c r="AE33" s="3">
        <v>44621</v>
      </c>
      <c r="AF33" s="3"/>
      <c r="AG33" s="3"/>
      <c r="AH33" s="4" t="s">
        <v>1169</v>
      </c>
    </row>
    <row r="34" spans="1:34" ht="75" x14ac:dyDescent="0.25">
      <c r="A34" s="8" t="s">
        <v>189</v>
      </c>
      <c r="B34" s="3">
        <v>44532</v>
      </c>
      <c r="C34" s="6">
        <v>1416</v>
      </c>
      <c r="D34" s="8" t="s">
        <v>478</v>
      </c>
      <c r="E34" s="9" t="s">
        <v>479</v>
      </c>
      <c r="F34" s="3">
        <v>44572</v>
      </c>
      <c r="G34" s="6" t="s">
        <v>480</v>
      </c>
      <c r="H34" s="4" t="s">
        <v>77</v>
      </c>
      <c r="I34" s="4" t="s">
        <v>198</v>
      </c>
      <c r="J34" s="5">
        <v>2056489242.5</v>
      </c>
      <c r="K34" s="35">
        <f t="shared" si="10"/>
        <v>2056489242.5</v>
      </c>
      <c r="L34" s="35">
        <f t="shared" si="10"/>
        <v>2056489242.5</v>
      </c>
      <c r="M34" s="11">
        <f t="shared" si="0"/>
        <v>186953567.5</v>
      </c>
      <c r="N34" s="4" t="s">
        <v>483</v>
      </c>
      <c r="O34" s="4" t="s">
        <v>75</v>
      </c>
      <c r="P34" s="6" t="s">
        <v>33</v>
      </c>
      <c r="Q34" s="12">
        <v>0</v>
      </c>
      <c r="R34" s="12">
        <v>100</v>
      </c>
      <c r="S34" s="7" t="s">
        <v>26</v>
      </c>
      <c r="T34" s="4">
        <v>1</v>
      </c>
      <c r="U34" s="35">
        <f t="shared" si="9"/>
        <v>23003.75</v>
      </c>
      <c r="V34" s="11">
        <f t="shared" si="1"/>
        <v>2091.25</v>
      </c>
      <c r="W34" s="11">
        <f t="shared" si="2"/>
        <v>20912.5</v>
      </c>
      <c r="X34" s="11">
        <f t="shared" si="11"/>
        <v>23003.75</v>
      </c>
      <c r="Y34" s="5">
        <f>Z34+AA34</f>
        <v>89398</v>
      </c>
      <c r="Z34" s="5">
        <v>41000</v>
      </c>
      <c r="AA34" s="5">
        <v>48398</v>
      </c>
      <c r="AB34" s="5"/>
      <c r="AC34" s="10">
        <f t="shared" si="12"/>
        <v>89398</v>
      </c>
      <c r="AD34" s="41">
        <f t="shared" si="5"/>
        <v>89398</v>
      </c>
      <c r="AE34" s="3">
        <v>44621</v>
      </c>
      <c r="AF34" s="3">
        <v>44774</v>
      </c>
      <c r="AG34" s="3"/>
      <c r="AH34" s="42" t="s">
        <v>1169</v>
      </c>
    </row>
    <row r="35" spans="1:34" ht="78.75" x14ac:dyDescent="0.25">
      <c r="A35" s="8" t="s">
        <v>200</v>
      </c>
      <c r="B35" s="3">
        <v>44536</v>
      </c>
      <c r="C35" s="6">
        <v>1416</v>
      </c>
      <c r="D35" s="8" t="s">
        <v>591</v>
      </c>
      <c r="E35" s="9" t="s">
        <v>590</v>
      </c>
      <c r="F35" s="3">
        <v>44557</v>
      </c>
      <c r="G35" s="8" t="s">
        <v>344</v>
      </c>
      <c r="H35" s="4" t="s">
        <v>73</v>
      </c>
      <c r="I35" s="4" t="s">
        <v>201</v>
      </c>
      <c r="J35" s="5">
        <v>15138624</v>
      </c>
      <c r="K35" s="35">
        <f t="shared" si="10"/>
        <v>15138624</v>
      </c>
      <c r="L35" s="35">
        <f t="shared" si="10"/>
        <v>15138624</v>
      </c>
      <c r="M35" s="11">
        <f t="shared" si="0"/>
        <v>1376238.5454545454</v>
      </c>
      <c r="N35" s="4" t="s">
        <v>342</v>
      </c>
      <c r="O35" s="4" t="s">
        <v>927</v>
      </c>
      <c r="P35" s="6" t="s">
        <v>278</v>
      </c>
      <c r="Q35" s="6">
        <v>0</v>
      </c>
      <c r="R35" s="12">
        <v>100</v>
      </c>
      <c r="S35" s="7" t="s">
        <v>23</v>
      </c>
      <c r="T35" s="4">
        <v>600</v>
      </c>
      <c r="U35" s="35">
        <f t="shared" si="9"/>
        <v>11.84</v>
      </c>
      <c r="V35" s="11">
        <f t="shared" si="1"/>
        <v>1.0763636363636364</v>
      </c>
      <c r="W35" s="11">
        <f t="shared" si="2"/>
        <v>10.763636363636364</v>
      </c>
      <c r="X35" s="11">
        <f t="shared" si="11"/>
        <v>7104</v>
      </c>
      <c r="Y35" s="5">
        <v>1278600</v>
      </c>
      <c r="Z35" s="5">
        <v>1278600</v>
      </c>
      <c r="AA35" s="5"/>
      <c r="AB35" s="5"/>
      <c r="AC35" s="10">
        <f t="shared" si="12"/>
        <v>2131</v>
      </c>
      <c r="AD35" s="41">
        <f t="shared" si="5"/>
        <v>2131</v>
      </c>
      <c r="AE35" s="3">
        <v>44593</v>
      </c>
      <c r="AF35" s="3"/>
      <c r="AG35" s="3"/>
      <c r="AH35" s="36" t="s">
        <v>1169</v>
      </c>
    </row>
    <row r="36" spans="1:34" ht="75" x14ac:dyDescent="0.25">
      <c r="A36" s="8" t="s">
        <v>202</v>
      </c>
      <c r="B36" s="3">
        <v>44536</v>
      </c>
      <c r="C36" s="6">
        <v>1416</v>
      </c>
      <c r="D36" s="8" t="s">
        <v>593</v>
      </c>
      <c r="E36" s="9" t="s">
        <v>592</v>
      </c>
      <c r="F36" s="3">
        <v>44579</v>
      </c>
      <c r="G36" s="8" t="s">
        <v>506</v>
      </c>
      <c r="H36" s="4" t="s">
        <v>507</v>
      </c>
      <c r="I36" s="4" t="s">
        <v>203</v>
      </c>
      <c r="J36" s="5">
        <v>550693099.44000006</v>
      </c>
      <c r="K36" s="35">
        <f t="shared" si="10"/>
        <v>550693099.44000006</v>
      </c>
      <c r="L36" s="35">
        <f t="shared" si="10"/>
        <v>550693099.44000006</v>
      </c>
      <c r="M36" s="11">
        <f t="shared" si="0"/>
        <v>50063009.040000007</v>
      </c>
      <c r="N36" s="4" t="s">
        <v>508</v>
      </c>
      <c r="O36" s="4" t="s">
        <v>113</v>
      </c>
      <c r="P36" s="6" t="s">
        <v>33</v>
      </c>
      <c r="Q36" s="12">
        <v>0</v>
      </c>
      <c r="R36" s="12">
        <v>100</v>
      </c>
      <c r="S36" s="7" t="s">
        <v>26</v>
      </c>
      <c r="T36" s="21">
        <v>1.2</v>
      </c>
      <c r="U36" s="35">
        <f t="shared" si="9"/>
        <v>222664.20000000004</v>
      </c>
      <c r="V36" s="11">
        <f t="shared" si="1"/>
        <v>20242.200000000004</v>
      </c>
      <c r="W36" s="11">
        <f t="shared" si="2"/>
        <v>202422.00000000003</v>
      </c>
      <c r="X36" s="11">
        <f t="shared" si="11"/>
        <v>267197.04000000004</v>
      </c>
      <c r="Y36" s="5">
        <f>Z36+AA36+AB36</f>
        <v>2473.1999999999998</v>
      </c>
      <c r="Z36" s="5">
        <v>1736.4</v>
      </c>
      <c r="AA36" s="5">
        <v>736.8</v>
      </c>
      <c r="AB36" s="5"/>
      <c r="AC36" s="10">
        <f t="shared" si="12"/>
        <v>2061</v>
      </c>
      <c r="AD36" s="41">
        <f t="shared" si="5"/>
        <v>2061</v>
      </c>
      <c r="AE36" s="3">
        <v>44652</v>
      </c>
      <c r="AF36" s="3">
        <v>44743</v>
      </c>
      <c r="AG36" s="3"/>
      <c r="AH36" s="42" t="s">
        <v>1169</v>
      </c>
    </row>
    <row r="37" spans="1:34" ht="78.75" x14ac:dyDescent="0.25">
      <c r="A37" s="8" t="s">
        <v>204</v>
      </c>
      <c r="B37" s="3">
        <v>44536</v>
      </c>
      <c r="C37" s="6">
        <v>1416</v>
      </c>
      <c r="D37" s="8" t="s">
        <v>595</v>
      </c>
      <c r="E37" s="9" t="s">
        <v>594</v>
      </c>
      <c r="F37" s="3">
        <v>44557</v>
      </c>
      <c r="G37" s="8" t="s">
        <v>341</v>
      </c>
      <c r="H37" s="4" t="s">
        <v>73</v>
      </c>
      <c r="I37" s="4" t="s">
        <v>205</v>
      </c>
      <c r="J37" s="5">
        <v>1080864</v>
      </c>
      <c r="K37" s="35">
        <f t="shared" si="10"/>
        <v>1080864</v>
      </c>
      <c r="L37" s="35">
        <f t="shared" si="10"/>
        <v>1080864</v>
      </c>
      <c r="M37" s="11">
        <f t="shared" si="0"/>
        <v>98260.363636363632</v>
      </c>
      <c r="N37" s="4" t="s">
        <v>342</v>
      </c>
      <c r="O37" s="4" t="s">
        <v>343</v>
      </c>
      <c r="P37" s="6" t="s">
        <v>278</v>
      </c>
      <c r="Q37" s="12">
        <v>0</v>
      </c>
      <c r="R37" s="12">
        <v>100</v>
      </c>
      <c r="S37" s="7" t="s">
        <v>23</v>
      </c>
      <c r="T37" s="4">
        <v>300</v>
      </c>
      <c r="U37" s="35">
        <f t="shared" si="9"/>
        <v>16.68</v>
      </c>
      <c r="V37" s="11">
        <f t="shared" si="1"/>
        <v>1.5163636363636364</v>
      </c>
      <c r="W37" s="11">
        <f t="shared" si="2"/>
        <v>15.163636363636364</v>
      </c>
      <c r="X37" s="11">
        <f t="shared" si="11"/>
        <v>5004</v>
      </c>
      <c r="Y37" s="5">
        <v>64800</v>
      </c>
      <c r="Z37" s="5">
        <v>64800</v>
      </c>
      <c r="AA37" s="5"/>
      <c r="AB37" s="5"/>
      <c r="AC37" s="10">
        <f t="shared" si="12"/>
        <v>216</v>
      </c>
      <c r="AD37" s="41">
        <f t="shared" si="5"/>
        <v>216</v>
      </c>
      <c r="AE37" s="3">
        <v>44593</v>
      </c>
      <c r="AF37" s="3"/>
      <c r="AG37" s="3"/>
      <c r="AH37" s="36" t="s">
        <v>1169</v>
      </c>
    </row>
    <row r="38" spans="1:34" ht="126" x14ac:dyDescent="0.25">
      <c r="A38" s="8" t="s">
        <v>207</v>
      </c>
      <c r="B38" s="3">
        <v>44536</v>
      </c>
      <c r="C38" s="6">
        <v>1416</v>
      </c>
      <c r="D38" s="8" t="s">
        <v>597</v>
      </c>
      <c r="E38" s="9" t="s">
        <v>596</v>
      </c>
      <c r="F38" s="3">
        <v>44557</v>
      </c>
      <c r="G38" s="8" t="s">
        <v>346</v>
      </c>
      <c r="H38" s="4" t="s">
        <v>74</v>
      </c>
      <c r="I38" s="4" t="s">
        <v>206</v>
      </c>
      <c r="J38" s="5">
        <v>84084960</v>
      </c>
      <c r="K38" s="35">
        <f t="shared" si="10"/>
        <v>84084960</v>
      </c>
      <c r="L38" s="35">
        <f t="shared" si="10"/>
        <v>84084960</v>
      </c>
      <c r="M38" s="11">
        <f t="shared" si="0"/>
        <v>7644087.2727272725</v>
      </c>
      <c r="N38" s="4" t="s">
        <v>25</v>
      </c>
      <c r="O38" s="4" t="s">
        <v>76</v>
      </c>
      <c r="P38" s="6" t="s">
        <v>24</v>
      </c>
      <c r="Q38" s="12">
        <v>0</v>
      </c>
      <c r="R38" s="12">
        <v>100</v>
      </c>
      <c r="S38" s="7" t="s">
        <v>23</v>
      </c>
      <c r="T38" s="4">
        <v>2000</v>
      </c>
      <c r="U38" s="35">
        <f t="shared" si="9"/>
        <v>12.38</v>
      </c>
      <c r="V38" s="11">
        <f t="shared" si="1"/>
        <v>1.1254545454545455</v>
      </c>
      <c r="W38" s="11">
        <f t="shared" si="2"/>
        <v>11.254545454545456</v>
      </c>
      <c r="X38" s="11">
        <f t="shared" si="11"/>
        <v>24760</v>
      </c>
      <c r="Y38" s="5">
        <f t="shared" ref="Y38:Y68" si="13">Z38+AA38+AB38</f>
        <v>6792000</v>
      </c>
      <c r="Z38" s="5">
        <v>3000000</v>
      </c>
      <c r="AA38" s="5">
        <v>3792000</v>
      </c>
      <c r="AB38" s="5"/>
      <c r="AC38" s="10">
        <f t="shared" si="12"/>
        <v>3396</v>
      </c>
      <c r="AD38" s="41">
        <f t="shared" si="5"/>
        <v>3396</v>
      </c>
      <c r="AE38" s="3">
        <v>44607</v>
      </c>
      <c r="AF38" s="3">
        <v>44743</v>
      </c>
      <c r="AG38" s="3"/>
      <c r="AH38" s="42" t="s">
        <v>1169</v>
      </c>
    </row>
    <row r="39" spans="1:34" ht="126" x14ac:dyDescent="0.25">
      <c r="A39" s="8" t="s">
        <v>208</v>
      </c>
      <c r="B39" s="3">
        <v>44536</v>
      </c>
      <c r="C39" s="6">
        <v>1416</v>
      </c>
      <c r="D39" s="8" t="s">
        <v>375</v>
      </c>
      <c r="E39" s="46" t="s">
        <v>376</v>
      </c>
      <c r="F39" s="3">
        <v>44557</v>
      </c>
      <c r="G39" s="8" t="s">
        <v>348</v>
      </c>
      <c r="H39" s="4" t="s">
        <v>74</v>
      </c>
      <c r="I39" s="4" t="s">
        <v>209</v>
      </c>
      <c r="J39" s="5">
        <v>993495</v>
      </c>
      <c r="K39" s="35">
        <f t="shared" si="10"/>
        <v>993495</v>
      </c>
      <c r="L39" s="35">
        <f t="shared" si="10"/>
        <v>993495</v>
      </c>
      <c r="M39" s="11">
        <f t="shared" si="0"/>
        <v>90317.727272727279</v>
      </c>
      <c r="N39" s="4" t="s">
        <v>25</v>
      </c>
      <c r="O39" s="4" t="s">
        <v>76</v>
      </c>
      <c r="P39" s="6" t="s">
        <v>24</v>
      </c>
      <c r="Q39" s="12">
        <v>0</v>
      </c>
      <c r="R39" s="6">
        <v>100</v>
      </c>
      <c r="S39" s="7" t="s">
        <v>23</v>
      </c>
      <c r="T39" s="4">
        <v>250</v>
      </c>
      <c r="U39" s="35">
        <f t="shared" si="9"/>
        <v>12.38</v>
      </c>
      <c r="V39" s="11">
        <f t="shared" si="1"/>
        <v>1.1254545454545455</v>
      </c>
      <c r="W39" s="11">
        <f t="shared" si="2"/>
        <v>11.254545454545456</v>
      </c>
      <c r="X39" s="11">
        <f t="shared" si="11"/>
        <v>3095</v>
      </c>
      <c r="Y39" s="5">
        <f t="shared" si="13"/>
        <v>80250</v>
      </c>
      <c r="Z39" s="5">
        <v>35000</v>
      </c>
      <c r="AA39" s="5">
        <v>45250</v>
      </c>
      <c r="AB39" s="5"/>
      <c r="AC39" s="10">
        <f t="shared" si="12"/>
        <v>321</v>
      </c>
      <c r="AD39" s="41">
        <f t="shared" si="5"/>
        <v>321</v>
      </c>
      <c r="AE39" s="3">
        <v>44607</v>
      </c>
      <c r="AF39" s="3">
        <v>44743</v>
      </c>
      <c r="AG39" s="3"/>
      <c r="AH39" s="42" t="s">
        <v>1169</v>
      </c>
    </row>
    <row r="40" spans="1:34" ht="157.5" x14ac:dyDescent="0.25">
      <c r="A40" s="8" t="s">
        <v>210</v>
      </c>
      <c r="B40" s="3">
        <v>44536</v>
      </c>
      <c r="C40" s="6">
        <v>1416</v>
      </c>
      <c r="D40" s="8" t="s">
        <v>599</v>
      </c>
      <c r="E40" s="9" t="s">
        <v>598</v>
      </c>
      <c r="F40" s="3">
        <v>44557</v>
      </c>
      <c r="G40" s="8" t="s">
        <v>349</v>
      </c>
      <c r="H40" s="4" t="s">
        <v>74</v>
      </c>
      <c r="I40" s="4" t="s">
        <v>211</v>
      </c>
      <c r="J40" s="5">
        <v>30768345</v>
      </c>
      <c r="K40" s="35">
        <f t="shared" si="10"/>
        <v>30768345</v>
      </c>
      <c r="L40" s="35">
        <f t="shared" si="10"/>
        <v>30768345</v>
      </c>
      <c r="M40" s="11">
        <f t="shared" si="0"/>
        <v>2797122.2727272729</v>
      </c>
      <c r="N40" s="4" t="s">
        <v>25</v>
      </c>
      <c r="O40" s="4" t="s">
        <v>456</v>
      </c>
      <c r="P40" s="6" t="s">
        <v>24</v>
      </c>
      <c r="Q40" s="6">
        <v>0</v>
      </c>
      <c r="R40" s="6">
        <v>100</v>
      </c>
      <c r="S40" s="7" t="s">
        <v>23</v>
      </c>
      <c r="T40" s="4">
        <v>500</v>
      </c>
      <c r="U40" s="35">
        <f t="shared" si="9"/>
        <v>12.51</v>
      </c>
      <c r="V40" s="11">
        <f t="shared" si="1"/>
        <v>1.1372727272727272</v>
      </c>
      <c r="W40" s="11">
        <f t="shared" si="2"/>
        <v>11.372727272727273</v>
      </c>
      <c r="X40" s="11">
        <f t="shared" si="11"/>
        <v>6255</v>
      </c>
      <c r="Y40" s="5">
        <f t="shared" si="13"/>
        <v>2459500</v>
      </c>
      <c r="Z40" s="5">
        <v>1900000</v>
      </c>
      <c r="AA40" s="5">
        <v>559500</v>
      </c>
      <c r="AB40" s="5"/>
      <c r="AC40" s="10">
        <f t="shared" si="12"/>
        <v>4919</v>
      </c>
      <c r="AD40" s="41">
        <f t="shared" si="5"/>
        <v>4919</v>
      </c>
      <c r="AE40" s="3">
        <v>44607</v>
      </c>
      <c r="AF40" s="3">
        <v>44743</v>
      </c>
      <c r="AG40" s="3"/>
      <c r="AH40" s="42" t="s">
        <v>1169</v>
      </c>
    </row>
    <row r="41" spans="1:34" ht="126" x14ac:dyDescent="0.25">
      <c r="A41" s="8" t="s">
        <v>213</v>
      </c>
      <c r="B41" s="3">
        <v>44536</v>
      </c>
      <c r="C41" s="6">
        <v>1416</v>
      </c>
      <c r="D41" s="3" t="s">
        <v>462</v>
      </c>
      <c r="E41" s="13" t="s">
        <v>462</v>
      </c>
      <c r="F41" s="3" t="s">
        <v>462</v>
      </c>
      <c r="G41" s="3" t="s">
        <v>462</v>
      </c>
      <c r="H41" s="4" t="s">
        <v>462</v>
      </c>
      <c r="I41" s="4" t="s">
        <v>212</v>
      </c>
      <c r="J41" s="5" t="s">
        <v>462</v>
      </c>
      <c r="K41" s="35" t="str">
        <f t="shared" ref="K41:L62" si="14">J41</f>
        <v>нет заявок</v>
      </c>
      <c r="L41" s="35" t="str">
        <f t="shared" si="14"/>
        <v>нет заявок</v>
      </c>
      <c r="M41" s="11" t="e">
        <f t="shared" si="0"/>
        <v>#VALUE!</v>
      </c>
      <c r="N41" s="4" t="s">
        <v>462</v>
      </c>
      <c r="O41" s="6" t="s">
        <v>462</v>
      </c>
      <c r="P41" s="6" t="s">
        <v>462</v>
      </c>
      <c r="Q41" s="6" t="s">
        <v>462</v>
      </c>
      <c r="R41" s="6" t="s">
        <v>462</v>
      </c>
      <c r="S41" s="7" t="s">
        <v>23</v>
      </c>
      <c r="T41" s="6" t="s">
        <v>462</v>
      </c>
      <c r="U41" s="35" t="s">
        <v>462</v>
      </c>
      <c r="V41" s="11" t="e">
        <f t="shared" si="1"/>
        <v>#VALUE!</v>
      </c>
      <c r="W41" s="11" t="e">
        <f t="shared" si="2"/>
        <v>#VALUE!</v>
      </c>
      <c r="X41" s="44" t="s">
        <v>462</v>
      </c>
      <c r="Y41" s="5">
        <f>Z41+AA41</f>
        <v>33835000</v>
      </c>
      <c r="Z41" s="5">
        <v>14000000</v>
      </c>
      <c r="AA41" s="5">
        <v>19835000</v>
      </c>
      <c r="AB41" s="6" t="s">
        <v>462</v>
      </c>
      <c r="AC41" s="10" t="s">
        <v>462</v>
      </c>
      <c r="AD41" s="10" t="s">
        <v>462</v>
      </c>
      <c r="AE41" s="3">
        <v>44607</v>
      </c>
      <c r="AF41" s="3">
        <v>44743</v>
      </c>
      <c r="AG41" s="3" t="s">
        <v>462</v>
      </c>
      <c r="AH41" s="5" t="s">
        <v>462</v>
      </c>
    </row>
    <row r="42" spans="1:34" ht="63" x14ac:dyDescent="0.25">
      <c r="A42" s="8" t="s">
        <v>214</v>
      </c>
      <c r="B42" s="3">
        <v>44536</v>
      </c>
      <c r="C42" s="6">
        <v>1416</v>
      </c>
      <c r="D42" s="3" t="s">
        <v>462</v>
      </c>
      <c r="E42" s="13" t="s">
        <v>462</v>
      </c>
      <c r="F42" s="3" t="s">
        <v>462</v>
      </c>
      <c r="G42" s="3" t="s">
        <v>462</v>
      </c>
      <c r="H42" s="3" t="s">
        <v>462</v>
      </c>
      <c r="I42" s="4" t="s">
        <v>215</v>
      </c>
      <c r="J42" s="5" t="s">
        <v>462</v>
      </c>
      <c r="K42" s="35" t="str">
        <f t="shared" si="14"/>
        <v>нет заявок</v>
      </c>
      <c r="L42" s="35" t="str">
        <f t="shared" si="14"/>
        <v>нет заявок</v>
      </c>
      <c r="M42" s="11" t="e">
        <f t="shared" si="0"/>
        <v>#VALUE!</v>
      </c>
      <c r="N42" s="13" t="s">
        <v>462</v>
      </c>
      <c r="O42" s="3" t="s">
        <v>462</v>
      </c>
      <c r="P42" s="3" t="s">
        <v>462</v>
      </c>
      <c r="Q42" s="6" t="s">
        <v>462</v>
      </c>
      <c r="R42" s="6" t="s">
        <v>462</v>
      </c>
      <c r="S42" s="7" t="s">
        <v>26</v>
      </c>
      <c r="T42" s="3" t="s">
        <v>462</v>
      </c>
      <c r="U42" s="35" t="s">
        <v>462</v>
      </c>
      <c r="V42" s="11" t="e">
        <f t="shared" si="1"/>
        <v>#VALUE!</v>
      </c>
      <c r="W42" s="11" t="e">
        <f t="shared" si="2"/>
        <v>#VALUE!</v>
      </c>
      <c r="X42" s="44" t="s">
        <v>462</v>
      </c>
      <c r="Y42" s="5">
        <f>Z42+AA42</f>
        <v>76630</v>
      </c>
      <c r="Z42" s="5">
        <v>25545</v>
      </c>
      <c r="AA42" s="5">
        <v>51085</v>
      </c>
      <c r="AB42" s="3" t="s">
        <v>462</v>
      </c>
      <c r="AC42" s="10" t="s">
        <v>462</v>
      </c>
      <c r="AD42" s="10" t="s">
        <v>462</v>
      </c>
      <c r="AE42" s="3">
        <v>44757</v>
      </c>
      <c r="AF42" s="3">
        <v>44880</v>
      </c>
      <c r="AG42" s="3" t="s">
        <v>462</v>
      </c>
      <c r="AH42" s="5" t="s">
        <v>462</v>
      </c>
    </row>
    <row r="43" spans="1:34" ht="75" x14ac:dyDescent="0.25">
      <c r="A43" s="8" t="s">
        <v>282</v>
      </c>
      <c r="B43" s="3">
        <v>44536</v>
      </c>
      <c r="C43" s="6">
        <v>1416</v>
      </c>
      <c r="D43" s="8" t="s">
        <v>560</v>
      </c>
      <c r="E43" s="9" t="s">
        <v>559</v>
      </c>
      <c r="F43" s="3">
        <v>44573</v>
      </c>
      <c r="G43" s="8" t="s">
        <v>561</v>
      </c>
      <c r="H43" s="4" t="s">
        <v>77</v>
      </c>
      <c r="I43" s="4" t="s">
        <v>216</v>
      </c>
      <c r="J43" s="5">
        <v>95826943.079999998</v>
      </c>
      <c r="K43" s="35">
        <f t="shared" si="14"/>
        <v>95826943.079999998</v>
      </c>
      <c r="L43" s="35">
        <f t="shared" si="14"/>
        <v>95826943.079999998</v>
      </c>
      <c r="M43" s="11">
        <f t="shared" si="0"/>
        <v>8711540.2799999993</v>
      </c>
      <c r="N43" s="4" t="s">
        <v>562</v>
      </c>
      <c r="O43" s="4" t="s">
        <v>75</v>
      </c>
      <c r="P43" s="6" t="s">
        <v>563</v>
      </c>
      <c r="Q43" s="6">
        <v>0</v>
      </c>
      <c r="R43" s="6">
        <v>100</v>
      </c>
      <c r="S43" s="7" t="s">
        <v>26</v>
      </c>
      <c r="T43" s="4">
        <v>1.5</v>
      </c>
      <c r="U43" s="35">
        <f t="shared" ref="U43:U68" si="15">J43/Y43</f>
        <v>3065.04</v>
      </c>
      <c r="V43" s="11">
        <f t="shared" si="1"/>
        <v>278.64</v>
      </c>
      <c r="W43" s="11">
        <f t="shared" si="2"/>
        <v>2786.4</v>
      </c>
      <c r="X43" s="11">
        <f t="shared" ref="X43:X48" si="16">U43*T43</f>
        <v>4597.5599999999995</v>
      </c>
      <c r="Y43" s="5">
        <f t="shared" si="13"/>
        <v>31264.5</v>
      </c>
      <c r="Z43" s="5">
        <v>28480.5</v>
      </c>
      <c r="AA43" s="5">
        <v>2784</v>
      </c>
      <c r="AB43" s="5"/>
      <c r="AC43" s="10">
        <f t="shared" ref="AC43:AC48" si="17">Y43/T43</f>
        <v>20843</v>
      </c>
      <c r="AD43" s="41">
        <f t="shared" si="5"/>
        <v>20843</v>
      </c>
      <c r="AE43" s="3">
        <v>44593</v>
      </c>
      <c r="AF43" s="3">
        <v>44652</v>
      </c>
      <c r="AG43" s="3"/>
      <c r="AH43" s="4" t="s">
        <v>1169</v>
      </c>
    </row>
    <row r="44" spans="1:34" ht="94.5" x14ac:dyDescent="0.25">
      <c r="A44" s="8" t="s">
        <v>218</v>
      </c>
      <c r="B44" s="3">
        <v>44537</v>
      </c>
      <c r="C44" s="6">
        <v>1416</v>
      </c>
      <c r="D44" s="8" t="s">
        <v>373</v>
      </c>
      <c r="E44" s="46" t="s">
        <v>374</v>
      </c>
      <c r="F44" s="3">
        <v>44559</v>
      </c>
      <c r="G44" s="8" t="s">
        <v>368</v>
      </c>
      <c r="H44" s="4" t="s">
        <v>369</v>
      </c>
      <c r="I44" s="4" t="s">
        <v>217</v>
      </c>
      <c r="J44" s="5">
        <v>197745738.75</v>
      </c>
      <c r="K44" s="35">
        <f t="shared" si="14"/>
        <v>197745738.75</v>
      </c>
      <c r="L44" s="35">
        <f t="shared" si="14"/>
        <v>197745738.75</v>
      </c>
      <c r="M44" s="11">
        <f t="shared" si="0"/>
        <v>17976885.34090909</v>
      </c>
      <c r="N44" s="4" t="s">
        <v>370</v>
      </c>
      <c r="O44" s="4" t="s">
        <v>371</v>
      </c>
      <c r="P44" s="6" t="s">
        <v>22</v>
      </c>
      <c r="Q44" s="12">
        <v>100</v>
      </c>
      <c r="R44" s="6">
        <v>0</v>
      </c>
      <c r="S44" s="7" t="s">
        <v>43</v>
      </c>
      <c r="T44" s="4">
        <v>1</v>
      </c>
      <c r="U44" s="35">
        <f t="shared" si="15"/>
        <v>4178.4625198098256</v>
      </c>
      <c r="V44" s="11">
        <f t="shared" si="1"/>
        <v>379.86022907362053</v>
      </c>
      <c r="W44" s="11">
        <f t="shared" si="2"/>
        <v>3798.6022907362048</v>
      </c>
      <c r="X44" s="11">
        <f t="shared" si="16"/>
        <v>4178.4625198098256</v>
      </c>
      <c r="Y44" s="5">
        <f t="shared" si="13"/>
        <v>47325</v>
      </c>
      <c r="Z44" s="5">
        <v>31950</v>
      </c>
      <c r="AA44" s="5">
        <v>15375</v>
      </c>
      <c r="AB44" s="5"/>
      <c r="AC44" s="10">
        <f t="shared" si="17"/>
        <v>47325</v>
      </c>
      <c r="AD44" s="41">
        <f t="shared" si="5"/>
        <v>47325</v>
      </c>
      <c r="AE44" s="3">
        <v>44593</v>
      </c>
      <c r="AF44" s="3">
        <v>44652</v>
      </c>
      <c r="AG44" s="3"/>
      <c r="AH44" s="4" t="s">
        <v>67</v>
      </c>
    </row>
    <row r="45" spans="1:34" ht="75" x14ac:dyDescent="0.25">
      <c r="A45" s="8" t="s">
        <v>219</v>
      </c>
      <c r="B45" s="3">
        <v>44538</v>
      </c>
      <c r="C45" s="6">
        <v>1416</v>
      </c>
      <c r="D45" s="8" t="s">
        <v>485</v>
      </c>
      <c r="E45" s="9" t="s">
        <v>484</v>
      </c>
      <c r="F45" s="3">
        <v>44572</v>
      </c>
      <c r="G45" s="8" t="s">
        <v>486</v>
      </c>
      <c r="H45" s="4" t="s">
        <v>443</v>
      </c>
      <c r="I45" s="4" t="s">
        <v>220</v>
      </c>
      <c r="J45" s="5">
        <v>175721474.88</v>
      </c>
      <c r="K45" s="35">
        <f t="shared" si="14"/>
        <v>175721474.88</v>
      </c>
      <c r="L45" s="35">
        <f t="shared" si="14"/>
        <v>175721474.88</v>
      </c>
      <c r="M45" s="11">
        <f t="shared" si="0"/>
        <v>15974679.534545453</v>
      </c>
      <c r="N45" s="4" t="s">
        <v>444</v>
      </c>
      <c r="O45" s="4" t="s">
        <v>2136</v>
      </c>
      <c r="P45" s="6" t="s">
        <v>22</v>
      </c>
      <c r="Q45" s="12">
        <v>100</v>
      </c>
      <c r="R45" s="6">
        <v>0</v>
      </c>
      <c r="S45" s="7" t="s">
        <v>43</v>
      </c>
      <c r="T45" s="4">
        <v>30</v>
      </c>
      <c r="U45" s="35">
        <f t="shared" si="15"/>
        <v>126.77</v>
      </c>
      <c r="V45" s="11">
        <f t="shared" si="1"/>
        <v>11.524545454545455</v>
      </c>
      <c r="W45" s="11">
        <f t="shared" si="2"/>
        <v>115.24545454545454</v>
      </c>
      <c r="X45" s="11">
        <f t="shared" si="16"/>
        <v>3803.1</v>
      </c>
      <c r="Y45" s="5">
        <f t="shared" si="13"/>
        <v>1386144</v>
      </c>
      <c r="Z45" s="5">
        <v>462048</v>
      </c>
      <c r="AA45" s="5">
        <v>924096</v>
      </c>
      <c r="AB45" s="5"/>
      <c r="AC45" s="10">
        <f t="shared" si="17"/>
        <v>46204.800000000003</v>
      </c>
      <c r="AD45" s="41">
        <f t="shared" si="5"/>
        <v>46205</v>
      </c>
      <c r="AE45" s="3">
        <v>44593</v>
      </c>
      <c r="AF45" s="3">
        <v>44743</v>
      </c>
      <c r="AG45" s="3"/>
      <c r="AH45" s="4" t="s">
        <v>67</v>
      </c>
    </row>
    <row r="46" spans="1:34" ht="78.75" x14ac:dyDescent="0.25">
      <c r="A46" s="8" t="s">
        <v>222</v>
      </c>
      <c r="B46" s="3">
        <v>44538</v>
      </c>
      <c r="C46" s="6">
        <v>1416</v>
      </c>
      <c r="D46" s="8" t="s">
        <v>571</v>
      </c>
      <c r="E46" s="9" t="s">
        <v>570</v>
      </c>
      <c r="F46" s="3">
        <v>44571</v>
      </c>
      <c r="G46" s="8" t="s">
        <v>442</v>
      </c>
      <c r="H46" s="4" t="s">
        <v>443</v>
      </c>
      <c r="I46" s="4" t="s">
        <v>221</v>
      </c>
      <c r="J46" s="5">
        <v>63882101.25</v>
      </c>
      <c r="K46" s="35">
        <f t="shared" si="14"/>
        <v>63882101.25</v>
      </c>
      <c r="L46" s="35">
        <f t="shared" si="14"/>
        <v>63882101.25</v>
      </c>
      <c r="M46" s="11">
        <f t="shared" si="0"/>
        <v>5807463.75</v>
      </c>
      <c r="N46" s="4" t="s">
        <v>444</v>
      </c>
      <c r="O46" s="4" t="s">
        <v>445</v>
      </c>
      <c r="P46" s="6" t="s">
        <v>22</v>
      </c>
      <c r="Q46" s="6">
        <v>100</v>
      </c>
      <c r="R46" s="6">
        <v>0</v>
      </c>
      <c r="S46" s="7" t="s">
        <v>43</v>
      </c>
      <c r="T46" s="4">
        <v>30</v>
      </c>
      <c r="U46" s="35">
        <f t="shared" si="15"/>
        <v>11.25</v>
      </c>
      <c r="V46" s="11">
        <f t="shared" si="1"/>
        <v>1.0227272727272727</v>
      </c>
      <c r="W46" s="11">
        <f t="shared" si="2"/>
        <v>10.227272727272727</v>
      </c>
      <c r="X46" s="11">
        <f t="shared" si="16"/>
        <v>337.5</v>
      </c>
      <c r="Y46" s="5">
        <f t="shared" si="13"/>
        <v>5678409</v>
      </c>
      <c r="Z46" s="5">
        <v>1892803</v>
      </c>
      <c r="AA46" s="5">
        <v>3785606</v>
      </c>
      <c r="AB46" s="5"/>
      <c r="AC46" s="10">
        <f t="shared" si="17"/>
        <v>189280.3</v>
      </c>
      <c r="AD46" s="41">
        <f t="shared" si="5"/>
        <v>189281</v>
      </c>
      <c r="AE46" s="3">
        <v>44593</v>
      </c>
      <c r="AF46" s="3">
        <v>44743</v>
      </c>
      <c r="AG46" s="3"/>
      <c r="AH46" s="4" t="s">
        <v>67</v>
      </c>
    </row>
    <row r="47" spans="1:34" ht="78.75" x14ac:dyDescent="0.25">
      <c r="A47" s="8" t="s">
        <v>223</v>
      </c>
      <c r="B47" s="3">
        <v>44538</v>
      </c>
      <c r="C47" s="6">
        <v>1416</v>
      </c>
      <c r="D47" s="8" t="s">
        <v>565</v>
      </c>
      <c r="E47" s="9" t="s">
        <v>564</v>
      </c>
      <c r="F47" s="3">
        <v>44575</v>
      </c>
      <c r="G47" s="8" t="s">
        <v>474</v>
      </c>
      <c r="H47" s="4" t="s">
        <v>476</v>
      </c>
      <c r="I47" s="4" t="s">
        <v>224</v>
      </c>
      <c r="J47" s="5">
        <v>3563359.8</v>
      </c>
      <c r="K47" s="35">
        <f t="shared" si="14"/>
        <v>3563359.8</v>
      </c>
      <c r="L47" s="35">
        <f t="shared" si="14"/>
        <v>3563359.8</v>
      </c>
      <c r="M47" s="11">
        <f t="shared" si="0"/>
        <v>323941.8</v>
      </c>
      <c r="N47" s="4" t="s">
        <v>481</v>
      </c>
      <c r="O47" s="4" t="s">
        <v>2137</v>
      </c>
      <c r="P47" s="6" t="s">
        <v>22</v>
      </c>
      <c r="Q47" s="12">
        <v>100</v>
      </c>
      <c r="R47" s="6">
        <v>0</v>
      </c>
      <c r="S47" s="7" t="s">
        <v>43</v>
      </c>
      <c r="T47" s="4">
        <v>5</v>
      </c>
      <c r="U47" s="35">
        <f t="shared" si="15"/>
        <v>97.72</v>
      </c>
      <c r="V47" s="11">
        <f t="shared" si="1"/>
        <v>8.8836363636363647</v>
      </c>
      <c r="W47" s="11">
        <f t="shared" si="2"/>
        <v>88.836363636363629</v>
      </c>
      <c r="X47" s="11">
        <f t="shared" si="16"/>
        <v>488.6</v>
      </c>
      <c r="Y47" s="5">
        <f t="shared" si="13"/>
        <v>36465</v>
      </c>
      <c r="Z47" s="5">
        <v>36465</v>
      </c>
      <c r="AA47" s="5"/>
      <c r="AB47" s="5"/>
      <c r="AC47" s="10">
        <f t="shared" si="17"/>
        <v>7293</v>
      </c>
      <c r="AD47" s="41">
        <f t="shared" si="5"/>
        <v>7293</v>
      </c>
      <c r="AE47" s="3">
        <v>44743</v>
      </c>
      <c r="AF47" s="3"/>
      <c r="AG47" s="3"/>
      <c r="AH47" s="4" t="s">
        <v>1169</v>
      </c>
    </row>
    <row r="48" spans="1:34" ht="75" x14ac:dyDescent="0.25">
      <c r="A48" s="8" t="s">
        <v>226</v>
      </c>
      <c r="B48" s="3">
        <v>44539</v>
      </c>
      <c r="C48" s="6">
        <v>1416</v>
      </c>
      <c r="D48" s="8" t="s">
        <v>601</v>
      </c>
      <c r="E48" s="9" t="s">
        <v>600</v>
      </c>
      <c r="F48" s="3">
        <v>44560</v>
      </c>
      <c r="G48" s="8" t="s">
        <v>372</v>
      </c>
      <c r="H48" s="4" t="s">
        <v>74</v>
      </c>
      <c r="I48" s="4" t="s">
        <v>225</v>
      </c>
      <c r="J48" s="5">
        <v>75729537.920000002</v>
      </c>
      <c r="K48" s="35">
        <f t="shared" si="14"/>
        <v>75729537.920000002</v>
      </c>
      <c r="L48" s="35">
        <v>151459075.84</v>
      </c>
      <c r="M48" s="11">
        <f t="shared" si="0"/>
        <v>6884503.4472727273</v>
      </c>
      <c r="N48" s="4" t="s">
        <v>440</v>
      </c>
      <c r="O48" s="4" t="s">
        <v>446</v>
      </c>
      <c r="P48" s="6" t="s">
        <v>22</v>
      </c>
      <c r="Q48" s="12">
        <v>100</v>
      </c>
      <c r="R48" s="6">
        <v>0</v>
      </c>
      <c r="S48" s="7" t="s">
        <v>43</v>
      </c>
      <c r="T48" s="4">
        <v>60</v>
      </c>
      <c r="U48" s="35">
        <f t="shared" si="15"/>
        <v>27.92</v>
      </c>
      <c r="V48" s="11">
        <f t="shared" si="1"/>
        <v>2.5381818181818185</v>
      </c>
      <c r="W48" s="11">
        <f t="shared" si="2"/>
        <v>25.381818181818183</v>
      </c>
      <c r="X48" s="11">
        <f t="shared" si="16"/>
        <v>1675.2</v>
      </c>
      <c r="Y48" s="5">
        <f t="shared" si="13"/>
        <v>2712376</v>
      </c>
      <c r="Z48" s="5">
        <v>1140000</v>
      </c>
      <c r="AA48" s="5">
        <v>216188</v>
      </c>
      <c r="AB48" s="5">
        <f>1140000+216188</f>
        <v>1356188</v>
      </c>
      <c r="AC48" s="10">
        <f t="shared" si="17"/>
        <v>45206.26666666667</v>
      </c>
      <c r="AD48" s="41">
        <f t="shared" si="5"/>
        <v>45207</v>
      </c>
      <c r="AE48" s="3">
        <v>44621</v>
      </c>
      <c r="AF48" s="3">
        <v>44713</v>
      </c>
      <c r="AG48" s="3" t="s">
        <v>227</v>
      </c>
      <c r="AH48" s="36" t="s">
        <v>2995</v>
      </c>
    </row>
    <row r="49" spans="1:34" ht="393.75" x14ac:dyDescent="0.25">
      <c r="A49" s="8" t="s">
        <v>228</v>
      </c>
      <c r="B49" s="3">
        <v>44539</v>
      </c>
      <c r="C49" s="6">
        <v>1416</v>
      </c>
      <c r="D49" s="8" t="s">
        <v>644</v>
      </c>
      <c r="E49" s="9" t="s">
        <v>539</v>
      </c>
      <c r="F49" s="3">
        <v>44580</v>
      </c>
      <c r="G49" s="8" t="s">
        <v>540</v>
      </c>
      <c r="H49" s="4" t="s">
        <v>541</v>
      </c>
      <c r="I49" s="4" t="s">
        <v>229</v>
      </c>
      <c r="J49" s="5">
        <v>804186980.29999995</v>
      </c>
      <c r="K49" s="35">
        <f t="shared" si="14"/>
        <v>804186980.29999995</v>
      </c>
      <c r="L49" s="35">
        <f>K49</f>
        <v>804186980.29999995</v>
      </c>
      <c r="M49" s="11">
        <f t="shared" si="0"/>
        <v>73107907.299999997</v>
      </c>
      <c r="N49" s="4" t="s">
        <v>542</v>
      </c>
      <c r="O49" s="4" t="s">
        <v>2138</v>
      </c>
      <c r="P49" s="6" t="s">
        <v>22</v>
      </c>
      <c r="Q49" s="6">
        <v>100</v>
      </c>
      <c r="R49" s="6">
        <v>0</v>
      </c>
      <c r="S49" s="7" t="s">
        <v>43</v>
      </c>
      <c r="T49" s="4" t="s">
        <v>2139</v>
      </c>
      <c r="U49" s="35">
        <f t="shared" si="15"/>
        <v>1212.97</v>
      </c>
      <c r="V49" s="11">
        <f t="shared" si="1"/>
        <v>110.27000000000001</v>
      </c>
      <c r="W49" s="11">
        <f t="shared" si="2"/>
        <v>1102.7</v>
      </c>
      <c r="X49" s="11" t="s">
        <v>2141</v>
      </c>
      <c r="Y49" s="5">
        <f t="shared" si="13"/>
        <v>662990</v>
      </c>
      <c r="Z49" s="5">
        <v>300000</v>
      </c>
      <c r="AA49" s="5">
        <v>362990</v>
      </c>
      <c r="AB49" s="5"/>
      <c r="AC49" s="44" t="s">
        <v>2140</v>
      </c>
      <c r="AD49" s="45" t="s">
        <v>2140</v>
      </c>
      <c r="AE49" s="3">
        <v>44621</v>
      </c>
      <c r="AF49" s="3">
        <v>44743</v>
      </c>
      <c r="AG49" s="3"/>
      <c r="AH49" s="42" t="s">
        <v>1169</v>
      </c>
    </row>
    <row r="50" spans="1:34" ht="75" x14ac:dyDescent="0.25">
      <c r="A50" s="8" t="s">
        <v>230</v>
      </c>
      <c r="B50" s="3">
        <v>44540</v>
      </c>
      <c r="C50" s="6">
        <v>1416</v>
      </c>
      <c r="D50" s="8" t="s">
        <v>471</v>
      </c>
      <c r="E50" s="9" t="s">
        <v>470</v>
      </c>
      <c r="F50" s="3">
        <v>44571</v>
      </c>
      <c r="G50" s="8" t="s">
        <v>453</v>
      </c>
      <c r="H50" s="4" t="s">
        <v>103</v>
      </c>
      <c r="I50" s="4" t="s">
        <v>231</v>
      </c>
      <c r="J50" s="5">
        <v>78946390.769999996</v>
      </c>
      <c r="K50" s="35">
        <f t="shared" si="14"/>
        <v>78946390.769999996</v>
      </c>
      <c r="L50" s="35">
        <f>K50</f>
        <v>78946390.769999996</v>
      </c>
      <c r="M50" s="11">
        <f t="shared" si="0"/>
        <v>7176944.6154545452</v>
      </c>
      <c r="N50" s="4" t="s">
        <v>454</v>
      </c>
      <c r="O50" s="4" t="s">
        <v>455</v>
      </c>
      <c r="P50" s="6" t="s">
        <v>22</v>
      </c>
      <c r="Q50" s="6">
        <v>100</v>
      </c>
      <c r="R50" s="6">
        <v>0</v>
      </c>
      <c r="S50" s="7" t="s">
        <v>26</v>
      </c>
      <c r="T50" s="4">
        <v>6</v>
      </c>
      <c r="U50" s="35">
        <f t="shared" si="15"/>
        <v>516.79</v>
      </c>
      <c r="V50" s="11">
        <f t="shared" si="1"/>
        <v>46.980909090909087</v>
      </c>
      <c r="W50" s="11">
        <f t="shared" si="2"/>
        <v>469.80909090909086</v>
      </c>
      <c r="X50" s="11">
        <f t="shared" ref="X50:X68" si="18">U50*T50</f>
        <v>3100.74</v>
      </c>
      <c r="Y50" s="5">
        <f t="shared" si="13"/>
        <v>152763</v>
      </c>
      <c r="Z50" s="5">
        <v>43650</v>
      </c>
      <c r="AA50" s="5">
        <v>109113</v>
      </c>
      <c r="AB50" s="5"/>
      <c r="AC50" s="10">
        <f t="shared" ref="AC50:AC68" si="19">Y50/T50</f>
        <v>25460.5</v>
      </c>
      <c r="AD50" s="41">
        <f t="shared" si="5"/>
        <v>25461</v>
      </c>
      <c r="AE50" s="3">
        <v>44593</v>
      </c>
      <c r="AF50" s="3">
        <v>44713</v>
      </c>
      <c r="AG50" s="3"/>
      <c r="AH50" s="42" t="s">
        <v>1169</v>
      </c>
    </row>
    <row r="51" spans="1:34" ht="94.5" x14ac:dyDescent="0.25">
      <c r="A51" s="8" t="s">
        <v>232</v>
      </c>
      <c r="B51" s="3">
        <v>44540</v>
      </c>
      <c r="C51" s="6">
        <v>1416</v>
      </c>
      <c r="D51" s="8" t="s">
        <v>490</v>
      </c>
      <c r="E51" s="9" t="s">
        <v>491</v>
      </c>
      <c r="F51" s="3">
        <v>44572</v>
      </c>
      <c r="G51" s="8" t="s">
        <v>475</v>
      </c>
      <c r="H51" s="4" t="s">
        <v>443</v>
      </c>
      <c r="I51" s="4" t="s">
        <v>237</v>
      </c>
      <c r="J51" s="5">
        <v>8589600</v>
      </c>
      <c r="K51" s="35">
        <f t="shared" si="14"/>
        <v>8589600</v>
      </c>
      <c r="L51" s="35">
        <f>K51</f>
        <v>8589600</v>
      </c>
      <c r="M51" s="11">
        <f t="shared" si="0"/>
        <v>780872.72727272729</v>
      </c>
      <c r="N51" s="4" t="s">
        <v>487</v>
      </c>
      <c r="O51" s="4" t="s">
        <v>2142</v>
      </c>
      <c r="P51" s="6" t="s">
        <v>22</v>
      </c>
      <c r="Q51" s="6">
        <v>100</v>
      </c>
      <c r="R51" s="6">
        <v>0</v>
      </c>
      <c r="S51" s="7" t="s">
        <v>43</v>
      </c>
      <c r="T51" s="4">
        <v>100</v>
      </c>
      <c r="U51" s="35">
        <f t="shared" si="15"/>
        <v>11.93</v>
      </c>
      <c r="V51" s="11">
        <f t="shared" si="1"/>
        <v>1.0845454545454545</v>
      </c>
      <c r="W51" s="11">
        <f t="shared" si="2"/>
        <v>10.845454545454546</v>
      </c>
      <c r="X51" s="11">
        <f t="shared" si="18"/>
        <v>1193</v>
      </c>
      <c r="Y51" s="5">
        <f t="shared" si="13"/>
        <v>720000</v>
      </c>
      <c r="Z51" s="5">
        <v>720000</v>
      </c>
      <c r="AA51" s="5"/>
      <c r="AB51" s="5"/>
      <c r="AC51" s="10">
        <f t="shared" si="19"/>
        <v>7200</v>
      </c>
      <c r="AD51" s="41">
        <f t="shared" si="5"/>
        <v>7200</v>
      </c>
      <c r="AE51" s="3">
        <v>44593</v>
      </c>
      <c r="AF51" s="3"/>
      <c r="AG51" s="3"/>
      <c r="AH51" s="4" t="s">
        <v>67</v>
      </c>
    </row>
    <row r="52" spans="1:34" ht="75" x14ac:dyDescent="0.25">
      <c r="A52" s="8" t="s">
        <v>233</v>
      </c>
      <c r="B52" s="3">
        <v>44540</v>
      </c>
      <c r="C52" s="6">
        <v>1416</v>
      </c>
      <c r="D52" s="8" t="s">
        <v>473</v>
      </c>
      <c r="E52" s="9" t="s">
        <v>472</v>
      </c>
      <c r="F52" s="3">
        <v>44571</v>
      </c>
      <c r="G52" s="8" t="s">
        <v>439</v>
      </c>
      <c r="H52" s="4" t="s">
        <v>74</v>
      </c>
      <c r="I52" s="4" t="s">
        <v>238</v>
      </c>
      <c r="J52" s="5">
        <v>41039552.159999996</v>
      </c>
      <c r="K52" s="35">
        <f>J52</f>
        <v>41039552.159999996</v>
      </c>
      <c r="L52" s="35">
        <v>82079104.319999993</v>
      </c>
      <c r="M52" s="11">
        <f t="shared" si="0"/>
        <v>3730868.3781818179</v>
      </c>
      <c r="N52" s="4" t="s">
        <v>440</v>
      </c>
      <c r="O52" s="4" t="s">
        <v>441</v>
      </c>
      <c r="P52" s="6" t="s">
        <v>22</v>
      </c>
      <c r="Q52" s="12">
        <v>100</v>
      </c>
      <c r="R52" s="6">
        <v>0</v>
      </c>
      <c r="S52" s="7" t="s">
        <v>34</v>
      </c>
      <c r="T52" s="4">
        <v>60</v>
      </c>
      <c r="U52" s="35">
        <f t="shared" si="15"/>
        <v>83.759999999999991</v>
      </c>
      <c r="V52" s="11">
        <f t="shared" si="1"/>
        <v>7.6145454545454534</v>
      </c>
      <c r="W52" s="11">
        <f t="shared" si="2"/>
        <v>76.145454545454541</v>
      </c>
      <c r="X52" s="11">
        <f t="shared" si="18"/>
        <v>5025.5999999999995</v>
      </c>
      <c r="Y52" s="5">
        <f t="shared" si="13"/>
        <v>489966</v>
      </c>
      <c r="Z52" s="5">
        <v>244983</v>
      </c>
      <c r="AA52" s="5">
        <v>244983</v>
      </c>
      <c r="AB52" s="5"/>
      <c r="AC52" s="10">
        <f t="shared" si="19"/>
        <v>8166.1</v>
      </c>
      <c r="AD52" s="41">
        <f t="shared" si="5"/>
        <v>8167</v>
      </c>
      <c r="AE52" s="3">
        <v>44713</v>
      </c>
      <c r="AF52" s="3">
        <v>45078</v>
      </c>
      <c r="AG52" s="3"/>
      <c r="AH52" s="36" t="s">
        <v>2995</v>
      </c>
    </row>
    <row r="53" spans="1:34" ht="75" x14ac:dyDescent="0.25">
      <c r="A53" s="8" t="s">
        <v>234</v>
      </c>
      <c r="B53" s="3">
        <v>44540</v>
      </c>
      <c r="C53" s="6">
        <v>1416</v>
      </c>
      <c r="D53" s="8" t="s">
        <v>567</v>
      </c>
      <c r="E53" s="9" t="s">
        <v>566</v>
      </c>
      <c r="F53" s="3">
        <v>44573</v>
      </c>
      <c r="G53" s="8" t="s">
        <v>568</v>
      </c>
      <c r="H53" s="4" t="s">
        <v>74</v>
      </c>
      <c r="I53" s="4" t="s">
        <v>239</v>
      </c>
      <c r="J53" s="5">
        <v>164928688.96000001</v>
      </c>
      <c r="K53" s="35">
        <f t="shared" si="14"/>
        <v>164928688.96000001</v>
      </c>
      <c r="L53" s="35">
        <v>329857377.92000002</v>
      </c>
      <c r="M53" s="11">
        <f t="shared" si="0"/>
        <v>14993517.17818182</v>
      </c>
      <c r="N53" s="4" t="s">
        <v>440</v>
      </c>
      <c r="O53" s="4" t="s">
        <v>2143</v>
      </c>
      <c r="P53" s="6" t="s">
        <v>22</v>
      </c>
      <c r="Q53" s="12">
        <v>100</v>
      </c>
      <c r="R53" s="6">
        <v>0</v>
      </c>
      <c r="S53" s="7" t="s">
        <v>34</v>
      </c>
      <c r="T53" s="4">
        <v>60</v>
      </c>
      <c r="U53" s="35">
        <f t="shared" si="15"/>
        <v>55.84</v>
      </c>
      <c r="V53" s="11">
        <f t="shared" si="1"/>
        <v>5.0763636363636371</v>
      </c>
      <c r="W53" s="11">
        <f t="shared" si="2"/>
        <v>50.763636363636365</v>
      </c>
      <c r="X53" s="11">
        <f t="shared" si="18"/>
        <v>3350.4</v>
      </c>
      <c r="Y53" s="5">
        <f t="shared" si="13"/>
        <v>2953594</v>
      </c>
      <c r="Z53" s="5">
        <v>1140000</v>
      </c>
      <c r="AA53" s="5">
        <v>336797</v>
      </c>
      <c r="AB53" s="5">
        <f>1140000+336797</f>
        <v>1476797</v>
      </c>
      <c r="AC53" s="10">
        <f t="shared" si="19"/>
        <v>49226.566666666666</v>
      </c>
      <c r="AD53" s="41">
        <f t="shared" si="5"/>
        <v>49227</v>
      </c>
      <c r="AE53" s="3">
        <v>44621</v>
      </c>
      <c r="AF53" s="3">
        <v>44713</v>
      </c>
      <c r="AG53" s="3" t="s">
        <v>227</v>
      </c>
      <c r="AH53" s="36" t="s">
        <v>2995</v>
      </c>
    </row>
    <row r="54" spans="1:34" ht="75" x14ac:dyDescent="0.25">
      <c r="A54" s="8" t="s">
        <v>235</v>
      </c>
      <c r="B54" s="3">
        <v>44540</v>
      </c>
      <c r="C54" s="6">
        <v>1416</v>
      </c>
      <c r="D54" s="8" t="s">
        <v>645</v>
      </c>
      <c r="E54" s="9" t="s">
        <v>543</v>
      </c>
      <c r="F54" s="3">
        <v>44580</v>
      </c>
      <c r="G54" s="8" t="s">
        <v>544</v>
      </c>
      <c r="H54" s="4" t="s">
        <v>103</v>
      </c>
      <c r="I54" s="4" t="s">
        <v>240</v>
      </c>
      <c r="J54" s="5">
        <v>912443355</v>
      </c>
      <c r="K54" s="35">
        <f t="shared" si="14"/>
        <v>912443355</v>
      </c>
      <c r="L54" s="35">
        <f t="shared" si="14"/>
        <v>912443355</v>
      </c>
      <c r="M54" s="11">
        <f t="shared" si="0"/>
        <v>82949395.909090906</v>
      </c>
      <c r="N54" s="4" t="s">
        <v>545</v>
      </c>
      <c r="O54" s="4" t="s">
        <v>2144</v>
      </c>
      <c r="P54" s="6" t="s">
        <v>22</v>
      </c>
      <c r="Q54" s="6">
        <v>100</v>
      </c>
      <c r="R54" s="6">
        <v>0</v>
      </c>
      <c r="S54" s="7" t="s">
        <v>26</v>
      </c>
      <c r="T54" s="4">
        <v>50</v>
      </c>
      <c r="U54" s="35">
        <f t="shared" si="15"/>
        <v>647.12294680851062</v>
      </c>
      <c r="V54" s="11">
        <f t="shared" si="1"/>
        <v>58.829358800773697</v>
      </c>
      <c r="W54" s="11">
        <f t="shared" si="2"/>
        <v>588.29358800773696</v>
      </c>
      <c r="X54" s="11">
        <f t="shared" si="18"/>
        <v>32356.14734042553</v>
      </c>
      <c r="Y54" s="5">
        <f t="shared" si="13"/>
        <v>1410000</v>
      </c>
      <c r="Z54" s="5">
        <v>705000</v>
      </c>
      <c r="AA54" s="5">
        <v>705000</v>
      </c>
      <c r="AB54" s="5"/>
      <c r="AC54" s="10">
        <f t="shared" si="19"/>
        <v>28200</v>
      </c>
      <c r="AD54" s="41">
        <f t="shared" si="5"/>
        <v>28200</v>
      </c>
      <c r="AE54" s="3">
        <v>44652</v>
      </c>
      <c r="AF54" s="3">
        <v>44743</v>
      </c>
      <c r="AG54" s="3"/>
      <c r="AH54" s="4" t="s">
        <v>1169</v>
      </c>
    </row>
    <row r="55" spans="1:34" ht="141.75" x14ac:dyDescent="0.25">
      <c r="A55" s="8" t="s">
        <v>236</v>
      </c>
      <c r="B55" s="3">
        <v>44540</v>
      </c>
      <c r="C55" s="6">
        <v>1416</v>
      </c>
      <c r="D55" s="8" t="s">
        <v>602</v>
      </c>
      <c r="E55" s="9" t="s">
        <v>489</v>
      </c>
      <c r="F55" s="3">
        <v>44575</v>
      </c>
      <c r="G55" s="8" t="s">
        <v>477</v>
      </c>
      <c r="H55" s="4" t="s">
        <v>476</v>
      </c>
      <c r="I55" s="4" t="s">
        <v>241</v>
      </c>
      <c r="J55" s="5">
        <v>70417275.180000007</v>
      </c>
      <c r="K55" s="35">
        <f t="shared" si="14"/>
        <v>70417275.180000007</v>
      </c>
      <c r="L55" s="35">
        <f t="shared" si="14"/>
        <v>70417275.180000007</v>
      </c>
      <c r="M55" s="11">
        <f t="shared" si="0"/>
        <v>6401570.4709090916</v>
      </c>
      <c r="N55" s="47" t="s">
        <v>482</v>
      </c>
      <c r="O55" s="4" t="s">
        <v>2145</v>
      </c>
      <c r="P55" s="6" t="s">
        <v>22</v>
      </c>
      <c r="Q55" s="12">
        <v>100</v>
      </c>
      <c r="R55" s="6">
        <v>0</v>
      </c>
      <c r="S55" s="7" t="s">
        <v>34</v>
      </c>
      <c r="T55" s="4">
        <v>50</v>
      </c>
      <c r="U55" s="35">
        <f t="shared" si="15"/>
        <v>22.290000000000003</v>
      </c>
      <c r="V55" s="11">
        <f t="shared" si="1"/>
        <v>2.0263636363636368</v>
      </c>
      <c r="W55" s="11">
        <f t="shared" si="2"/>
        <v>20.263636363636365</v>
      </c>
      <c r="X55" s="11">
        <f t="shared" si="18"/>
        <v>1114.5000000000002</v>
      </c>
      <c r="Y55" s="5">
        <f t="shared" si="13"/>
        <v>3159142</v>
      </c>
      <c r="Z55" s="5">
        <v>2106094</v>
      </c>
      <c r="AA55" s="5">
        <v>1053048</v>
      </c>
      <c r="AB55" s="5"/>
      <c r="AC55" s="10">
        <f t="shared" si="19"/>
        <v>63182.84</v>
      </c>
      <c r="AD55" s="41">
        <f t="shared" si="5"/>
        <v>63183</v>
      </c>
      <c r="AE55" s="3">
        <v>44652</v>
      </c>
      <c r="AF55" s="3">
        <v>44743</v>
      </c>
      <c r="AG55" s="3"/>
      <c r="AH55" s="42" t="s">
        <v>2994</v>
      </c>
    </row>
    <row r="56" spans="1:34" ht="75" x14ac:dyDescent="0.25">
      <c r="A56" s="8" t="s">
        <v>243</v>
      </c>
      <c r="B56" s="3">
        <v>44544</v>
      </c>
      <c r="C56" s="6">
        <v>1416</v>
      </c>
      <c r="D56" s="8" t="s">
        <v>762</v>
      </c>
      <c r="E56" s="9" t="s">
        <v>761</v>
      </c>
      <c r="F56" s="3">
        <v>44586</v>
      </c>
      <c r="G56" s="8" t="s">
        <v>763</v>
      </c>
      <c r="H56" s="4" t="s">
        <v>764</v>
      </c>
      <c r="I56" s="4" t="s">
        <v>242</v>
      </c>
      <c r="J56" s="5">
        <v>518424521.23000002</v>
      </c>
      <c r="K56" s="35">
        <f t="shared" si="14"/>
        <v>518424521.23000002</v>
      </c>
      <c r="L56" s="35">
        <f t="shared" si="14"/>
        <v>518424521.23000002</v>
      </c>
      <c r="M56" s="11">
        <f t="shared" si="0"/>
        <v>47129501.93</v>
      </c>
      <c r="N56" s="4" t="s">
        <v>765</v>
      </c>
      <c r="O56" s="4" t="s">
        <v>2146</v>
      </c>
      <c r="P56" s="6" t="s">
        <v>555</v>
      </c>
      <c r="Q56" s="6">
        <v>0</v>
      </c>
      <c r="R56" s="6">
        <v>100</v>
      </c>
      <c r="S56" s="7" t="s">
        <v>26</v>
      </c>
      <c r="T56" s="4">
        <v>0.7</v>
      </c>
      <c r="U56" s="35">
        <f t="shared" si="15"/>
        <v>263842.7</v>
      </c>
      <c r="V56" s="11">
        <f t="shared" si="1"/>
        <v>23985.7</v>
      </c>
      <c r="W56" s="11">
        <f t="shared" si="2"/>
        <v>239857</v>
      </c>
      <c r="X56" s="11">
        <f t="shared" si="18"/>
        <v>184689.88999999998</v>
      </c>
      <c r="Y56" s="5">
        <f t="shared" si="13"/>
        <v>1964.9</v>
      </c>
      <c r="Z56" s="5">
        <v>1964.9</v>
      </c>
      <c r="AA56" s="5"/>
      <c r="AB56" s="5"/>
      <c r="AC56" s="10">
        <f t="shared" si="19"/>
        <v>2807.0000000000005</v>
      </c>
      <c r="AD56" s="41">
        <f t="shared" si="5"/>
        <v>2807</v>
      </c>
      <c r="AE56" s="3">
        <v>44621</v>
      </c>
      <c r="AF56" s="3"/>
      <c r="AG56" s="3"/>
      <c r="AH56" s="4" t="s">
        <v>1169</v>
      </c>
    </row>
    <row r="57" spans="1:34" ht="78.75" x14ac:dyDescent="0.25">
      <c r="A57" s="8" t="s">
        <v>244</v>
      </c>
      <c r="B57" s="3">
        <v>44546</v>
      </c>
      <c r="C57" s="6">
        <v>1416</v>
      </c>
      <c r="D57" s="8" t="s">
        <v>492</v>
      </c>
      <c r="E57" s="9" t="s">
        <v>493</v>
      </c>
      <c r="F57" s="3">
        <v>44573</v>
      </c>
      <c r="G57" s="8" t="s">
        <v>494</v>
      </c>
      <c r="H57" s="4" t="s">
        <v>77</v>
      </c>
      <c r="I57" s="4" t="s">
        <v>260</v>
      </c>
      <c r="J57" s="5">
        <v>87156980.819999993</v>
      </c>
      <c r="K57" s="35">
        <f t="shared" si="14"/>
        <v>87156980.819999993</v>
      </c>
      <c r="L57" s="35">
        <f t="shared" si="14"/>
        <v>87156980.819999993</v>
      </c>
      <c r="M57" s="11">
        <f t="shared" si="0"/>
        <v>7923361.8927272717</v>
      </c>
      <c r="N57" s="4" t="s">
        <v>495</v>
      </c>
      <c r="O57" s="4" t="s">
        <v>2147</v>
      </c>
      <c r="P57" s="6" t="s">
        <v>36</v>
      </c>
      <c r="Q57" s="12">
        <v>0</v>
      </c>
      <c r="R57" s="6">
        <v>100</v>
      </c>
      <c r="S57" s="7" t="s">
        <v>26</v>
      </c>
      <c r="T57" s="4">
        <v>11.7</v>
      </c>
      <c r="U57" s="35">
        <f t="shared" si="15"/>
        <v>7941.6999999999989</v>
      </c>
      <c r="V57" s="11">
        <f t="shared" si="1"/>
        <v>721.97272727272718</v>
      </c>
      <c r="W57" s="11">
        <f t="shared" si="2"/>
        <v>7219.7272727272721</v>
      </c>
      <c r="X57" s="11">
        <f t="shared" si="18"/>
        <v>92917.889999999985</v>
      </c>
      <c r="Y57" s="5">
        <f t="shared" si="13"/>
        <v>10974.6</v>
      </c>
      <c r="Z57" s="5">
        <v>10974.6</v>
      </c>
      <c r="AA57" s="5"/>
      <c r="AB57" s="5"/>
      <c r="AC57" s="10">
        <f t="shared" si="19"/>
        <v>938.00000000000011</v>
      </c>
      <c r="AD57" s="41">
        <f t="shared" si="5"/>
        <v>938</v>
      </c>
      <c r="AE57" s="3">
        <v>44621</v>
      </c>
      <c r="AF57" s="3"/>
      <c r="AG57" s="3"/>
      <c r="AH57" s="4" t="s">
        <v>1169</v>
      </c>
    </row>
    <row r="58" spans="1:34" ht="75" x14ac:dyDescent="0.25">
      <c r="A58" s="8" t="s">
        <v>245</v>
      </c>
      <c r="B58" s="3">
        <v>44546</v>
      </c>
      <c r="C58" s="6">
        <v>1416</v>
      </c>
      <c r="D58" s="8" t="s">
        <v>767</v>
      </c>
      <c r="E58" s="9" t="s">
        <v>766</v>
      </c>
      <c r="F58" s="3">
        <v>44586</v>
      </c>
      <c r="G58" s="8" t="s">
        <v>768</v>
      </c>
      <c r="H58" s="4" t="s">
        <v>764</v>
      </c>
      <c r="I58" s="4" t="s">
        <v>261</v>
      </c>
      <c r="J58" s="5">
        <v>140047705.16</v>
      </c>
      <c r="K58" s="35">
        <f t="shared" si="14"/>
        <v>140047705.16</v>
      </c>
      <c r="L58" s="35">
        <f t="shared" si="14"/>
        <v>140047705.16</v>
      </c>
      <c r="M58" s="11">
        <f t="shared" si="0"/>
        <v>12731609.559999999</v>
      </c>
      <c r="N58" s="4" t="s">
        <v>765</v>
      </c>
      <c r="O58" s="4" t="s">
        <v>2148</v>
      </c>
      <c r="P58" s="6" t="s">
        <v>555</v>
      </c>
      <c r="Q58" s="6">
        <v>0</v>
      </c>
      <c r="R58" s="6">
        <v>100</v>
      </c>
      <c r="S58" s="7" t="s">
        <v>26</v>
      </c>
      <c r="T58" s="4">
        <v>1</v>
      </c>
      <c r="U58" s="35">
        <f t="shared" si="15"/>
        <v>52768.54</v>
      </c>
      <c r="V58" s="11">
        <f t="shared" si="1"/>
        <v>4797.1400000000003</v>
      </c>
      <c r="W58" s="11">
        <f t="shared" si="2"/>
        <v>47971.4</v>
      </c>
      <c r="X58" s="11">
        <f t="shared" si="18"/>
        <v>52768.54</v>
      </c>
      <c r="Y58" s="5">
        <f t="shared" si="13"/>
        <v>2654</v>
      </c>
      <c r="Z58" s="5">
        <v>572</v>
      </c>
      <c r="AA58" s="5">
        <v>2082</v>
      </c>
      <c r="AB58" s="5"/>
      <c r="AC58" s="10">
        <f t="shared" si="19"/>
        <v>2654</v>
      </c>
      <c r="AD58" s="41">
        <f t="shared" si="5"/>
        <v>2654</v>
      </c>
      <c r="AE58" s="3">
        <v>44621</v>
      </c>
      <c r="AF58" s="3">
        <v>44682</v>
      </c>
      <c r="AG58" s="3"/>
      <c r="AH58" s="4" t="s">
        <v>1169</v>
      </c>
    </row>
    <row r="59" spans="1:34" ht="75" x14ac:dyDescent="0.25">
      <c r="A59" s="8" t="s">
        <v>246</v>
      </c>
      <c r="B59" s="3">
        <v>44544</v>
      </c>
      <c r="C59" s="6">
        <v>1416</v>
      </c>
      <c r="D59" s="8" t="s">
        <v>770</v>
      </c>
      <c r="E59" s="9" t="s">
        <v>769</v>
      </c>
      <c r="F59" s="3">
        <v>44586</v>
      </c>
      <c r="G59" s="8" t="s">
        <v>771</v>
      </c>
      <c r="H59" s="4" t="s">
        <v>764</v>
      </c>
      <c r="I59" s="4" t="s">
        <v>10</v>
      </c>
      <c r="J59" s="5">
        <v>705515379.79999995</v>
      </c>
      <c r="K59" s="35">
        <f t="shared" si="14"/>
        <v>705515379.79999995</v>
      </c>
      <c r="L59" s="35">
        <f t="shared" si="14"/>
        <v>705515379.79999995</v>
      </c>
      <c r="M59" s="11">
        <f t="shared" si="0"/>
        <v>64137761.799999997</v>
      </c>
      <c r="N59" s="4" t="s">
        <v>765</v>
      </c>
      <c r="O59" s="4" t="s">
        <v>2149</v>
      </c>
      <c r="P59" s="6" t="s">
        <v>555</v>
      </c>
      <c r="Q59" s="6">
        <v>0</v>
      </c>
      <c r="R59" s="6">
        <v>100</v>
      </c>
      <c r="S59" s="7" t="s">
        <v>26</v>
      </c>
      <c r="T59" s="4">
        <v>0.4</v>
      </c>
      <c r="U59" s="35">
        <f t="shared" si="15"/>
        <v>263842.69999999995</v>
      </c>
      <c r="V59" s="11">
        <f t="shared" si="1"/>
        <v>23985.699999999997</v>
      </c>
      <c r="W59" s="11">
        <f t="shared" si="2"/>
        <v>239856.99999999994</v>
      </c>
      <c r="X59" s="11">
        <f t="shared" si="18"/>
        <v>105537.07999999999</v>
      </c>
      <c r="Y59" s="5">
        <f t="shared" si="13"/>
        <v>2674</v>
      </c>
      <c r="Z59" s="5">
        <v>1933.6</v>
      </c>
      <c r="AA59" s="5">
        <v>740.4</v>
      </c>
      <c r="AB59" s="5"/>
      <c r="AC59" s="10">
        <f t="shared" si="19"/>
        <v>6685</v>
      </c>
      <c r="AD59" s="41">
        <f t="shared" si="5"/>
        <v>6685</v>
      </c>
      <c r="AE59" s="3">
        <v>44621</v>
      </c>
      <c r="AF59" s="3">
        <v>44682</v>
      </c>
      <c r="AG59" s="3"/>
      <c r="AH59" s="4" t="s">
        <v>1169</v>
      </c>
    </row>
    <row r="60" spans="1:34" ht="141.75" x14ac:dyDescent="0.25">
      <c r="A60" s="8" t="s">
        <v>247</v>
      </c>
      <c r="B60" s="3">
        <v>44544</v>
      </c>
      <c r="C60" s="6">
        <v>1416</v>
      </c>
      <c r="D60" s="8" t="s">
        <v>882</v>
      </c>
      <c r="E60" s="9" t="s">
        <v>883</v>
      </c>
      <c r="F60" s="3">
        <v>44593</v>
      </c>
      <c r="G60" s="8" t="s">
        <v>884</v>
      </c>
      <c r="H60" s="4" t="s">
        <v>77</v>
      </c>
      <c r="I60" s="4" t="s">
        <v>262</v>
      </c>
      <c r="J60" s="5">
        <v>459886284</v>
      </c>
      <c r="K60" s="35">
        <f t="shared" si="14"/>
        <v>459886284</v>
      </c>
      <c r="L60" s="35">
        <f t="shared" si="14"/>
        <v>459886284</v>
      </c>
      <c r="M60" s="11">
        <f t="shared" ref="M60:M115" si="20">(K60*10)/110</f>
        <v>41807844</v>
      </c>
      <c r="N60" s="4" t="s">
        <v>885</v>
      </c>
      <c r="O60" s="4" t="s">
        <v>2150</v>
      </c>
      <c r="P60" s="6" t="s">
        <v>22</v>
      </c>
      <c r="Q60" s="6">
        <v>100</v>
      </c>
      <c r="R60" s="6">
        <v>0</v>
      </c>
      <c r="S60" s="7" t="s">
        <v>51</v>
      </c>
      <c r="T60" s="4">
        <v>4.8</v>
      </c>
      <c r="U60" s="35">
        <f t="shared" si="15"/>
        <v>13399.95</v>
      </c>
      <c r="V60" s="11">
        <f t="shared" ref="V60:V115" si="21">(U60*10)/110</f>
        <v>1218.1772727272728</v>
      </c>
      <c r="W60" s="11">
        <f t="shared" ref="W60:W115" si="22">U60-V60</f>
        <v>12181.772727272728</v>
      </c>
      <c r="X60" s="11">
        <f t="shared" si="18"/>
        <v>64319.76</v>
      </c>
      <c r="Y60" s="5">
        <f t="shared" si="13"/>
        <v>34320</v>
      </c>
      <c r="Z60" s="5">
        <v>34320</v>
      </c>
      <c r="AA60" s="5"/>
      <c r="AB60" s="5"/>
      <c r="AC60" s="10">
        <f t="shared" si="19"/>
        <v>7150</v>
      </c>
      <c r="AD60" s="41">
        <f t="shared" si="5"/>
        <v>7150</v>
      </c>
      <c r="AE60" s="3">
        <v>44621</v>
      </c>
      <c r="AF60" s="3"/>
      <c r="AG60" s="3"/>
      <c r="AH60" s="4" t="s">
        <v>1169</v>
      </c>
    </row>
    <row r="61" spans="1:34" ht="75" x14ac:dyDescent="0.25">
      <c r="A61" s="8" t="s">
        <v>248</v>
      </c>
      <c r="B61" s="3">
        <v>44544</v>
      </c>
      <c r="C61" s="6">
        <v>1416</v>
      </c>
      <c r="D61" s="8" t="s">
        <v>773</v>
      </c>
      <c r="E61" s="9" t="s">
        <v>772</v>
      </c>
      <c r="F61" s="3">
        <v>44586</v>
      </c>
      <c r="G61" s="8" t="s">
        <v>774</v>
      </c>
      <c r="H61" s="4" t="s">
        <v>764</v>
      </c>
      <c r="I61" s="4" t="s">
        <v>263</v>
      </c>
      <c r="J61" s="5">
        <v>159888742.86000001</v>
      </c>
      <c r="K61" s="35">
        <f t="shared" si="14"/>
        <v>159888742.86000001</v>
      </c>
      <c r="L61" s="35">
        <f t="shared" si="14"/>
        <v>159888742.86000001</v>
      </c>
      <c r="M61" s="11">
        <f t="shared" si="20"/>
        <v>14535340.260000002</v>
      </c>
      <c r="N61" s="4" t="s">
        <v>765</v>
      </c>
      <c r="O61" s="4" t="s">
        <v>2151</v>
      </c>
      <c r="P61" s="6" t="s">
        <v>555</v>
      </c>
      <c r="Q61" s="6">
        <v>0</v>
      </c>
      <c r="R61" s="6">
        <v>100</v>
      </c>
      <c r="S61" s="7" t="s">
        <v>26</v>
      </c>
      <c r="T61" s="4">
        <v>1</v>
      </c>
      <c r="U61" s="35">
        <f t="shared" si="15"/>
        <v>263842.81</v>
      </c>
      <c r="V61" s="11">
        <f t="shared" si="21"/>
        <v>23985.71</v>
      </c>
      <c r="W61" s="11">
        <f t="shared" si="22"/>
        <v>239857.1</v>
      </c>
      <c r="X61" s="11">
        <f t="shared" si="18"/>
        <v>263842.81</v>
      </c>
      <c r="Y61" s="5">
        <f t="shared" si="13"/>
        <v>606</v>
      </c>
      <c r="Z61" s="5">
        <v>606</v>
      </c>
      <c r="AA61" s="5"/>
      <c r="AB61" s="5"/>
      <c r="AC61" s="10">
        <f t="shared" si="19"/>
        <v>606</v>
      </c>
      <c r="AD61" s="41">
        <f t="shared" si="5"/>
        <v>606</v>
      </c>
      <c r="AE61" s="3">
        <v>44621</v>
      </c>
      <c r="AF61" s="3"/>
      <c r="AG61" s="3"/>
      <c r="AH61" s="4" t="s">
        <v>1169</v>
      </c>
    </row>
    <row r="62" spans="1:34" ht="126" x14ac:dyDescent="0.25">
      <c r="A62" s="8" t="s">
        <v>249</v>
      </c>
      <c r="B62" s="3">
        <v>44546</v>
      </c>
      <c r="C62" s="6">
        <v>1416</v>
      </c>
      <c r="D62" s="8" t="s">
        <v>603</v>
      </c>
      <c r="E62" s="9" t="s">
        <v>514</v>
      </c>
      <c r="F62" s="3">
        <v>44579</v>
      </c>
      <c r="G62" s="8" t="s">
        <v>515</v>
      </c>
      <c r="H62" s="4" t="s">
        <v>476</v>
      </c>
      <c r="I62" s="4" t="s">
        <v>264</v>
      </c>
      <c r="J62" s="5">
        <v>55862762.219999999</v>
      </c>
      <c r="K62" s="35">
        <f t="shared" si="14"/>
        <v>55862762.219999999</v>
      </c>
      <c r="L62" s="35">
        <f t="shared" si="14"/>
        <v>55862762.219999999</v>
      </c>
      <c r="M62" s="11">
        <f t="shared" si="20"/>
        <v>5078432.9290909097</v>
      </c>
      <c r="N62" s="4" t="s">
        <v>482</v>
      </c>
      <c r="O62" s="4" t="s">
        <v>2152</v>
      </c>
      <c r="P62" s="6" t="s">
        <v>22</v>
      </c>
      <c r="Q62" s="6">
        <v>100</v>
      </c>
      <c r="R62" s="6">
        <v>0</v>
      </c>
      <c r="S62" s="7" t="s">
        <v>43</v>
      </c>
      <c r="T62" s="4">
        <v>50</v>
      </c>
      <c r="U62" s="35">
        <f t="shared" si="15"/>
        <v>15.78</v>
      </c>
      <c r="V62" s="11">
        <f t="shared" si="21"/>
        <v>1.4345454545454543</v>
      </c>
      <c r="W62" s="11">
        <f t="shared" si="22"/>
        <v>14.345454545454546</v>
      </c>
      <c r="X62" s="11">
        <f t="shared" si="18"/>
        <v>789</v>
      </c>
      <c r="Y62" s="5">
        <f t="shared" si="13"/>
        <v>3540099</v>
      </c>
      <c r="Z62" s="5">
        <v>2360066</v>
      </c>
      <c r="AA62" s="5">
        <v>1180033</v>
      </c>
      <c r="AB62" s="5"/>
      <c r="AC62" s="10">
        <f t="shared" si="19"/>
        <v>70801.98</v>
      </c>
      <c r="AD62" s="41">
        <f t="shared" si="5"/>
        <v>70802</v>
      </c>
      <c r="AE62" s="3">
        <v>44652</v>
      </c>
      <c r="AF62" s="3">
        <v>44743</v>
      </c>
      <c r="AG62" s="3"/>
      <c r="AH62" s="4" t="s">
        <v>2994</v>
      </c>
    </row>
    <row r="63" spans="1:34" ht="75" x14ac:dyDescent="0.25">
      <c r="A63" s="8" t="s">
        <v>250</v>
      </c>
      <c r="B63" s="3">
        <v>44544</v>
      </c>
      <c r="C63" s="6">
        <v>1416</v>
      </c>
      <c r="D63" s="8" t="s">
        <v>781</v>
      </c>
      <c r="E63" s="9" t="s">
        <v>658</v>
      </c>
      <c r="F63" s="3">
        <v>44585</v>
      </c>
      <c r="G63" s="8" t="s">
        <v>659</v>
      </c>
      <c r="H63" s="4" t="s">
        <v>73</v>
      </c>
      <c r="I63" s="4" t="s">
        <v>265</v>
      </c>
      <c r="J63" s="5">
        <v>406236438</v>
      </c>
      <c r="K63" s="35">
        <f t="shared" ref="K63:L81" si="23">J63</f>
        <v>406236438</v>
      </c>
      <c r="L63" s="35">
        <f t="shared" si="23"/>
        <v>406236438</v>
      </c>
      <c r="M63" s="11">
        <f t="shared" si="20"/>
        <v>36930585.272727273</v>
      </c>
      <c r="N63" s="4" t="s">
        <v>660</v>
      </c>
      <c r="O63" s="4" t="s">
        <v>2153</v>
      </c>
      <c r="P63" s="6" t="s">
        <v>22</v>
      </c>
      <c r="Q63" s="6">
        <v>100</v>
      </c>
      <c r="R63" s="6">
        <v>0</v>
      </c>
      <c r="S63" s="7" t="s">
        <v>26</v>
      </c>
      <c r="T63" s="4">
        <v>10</v>
      </c>
      <c r="U63" s="35">
        <f t="shared" si="15"/>
        <v>647.1</v>
      </c>
      <c r="V63" s="11">
        <f t="shared" si="21"/>
        <v>58.827272727272728</v>
      </c>
      <c r="W63" s="11">
        <f t="shared" si="22"/>
        <v>588.27272727272725</v>
      </c>
      <c r="X63" s="11">
        <f t="shared" si="18"/>
        <v>6471</v>
      </c>
      <c r="Y63" s="5">
        <f t="shared" si="13"/>
        <v>627780</v>
      </c>
      <c r="Z63" s="5">
        <v>627780</v>
      </c>
      <c r="AA63" s="5"/>
      <c r="AB63" s="5"/>
      <c r="AC63" s="10">
        <f t="shared" si="19"/>
        <v>62778</v>
      </c>
      <c r="AD63" s="41">
        <f t="shared" si="5"/>
        <v>62778</v>
      </c>
      <c r="AE63" s="3">
        <v>44652</v>
      </c>
      <c r="AF63" s="3"/>
      <c r="AG63" s="3"/>
      <c r="AH63" s="4" t="s">
        <v>1169</v>
      </c>
    </row>
    <row r="64" spans="1:34" ht="75" x14ac:dyDescent="0.25">
      <c r="A64" s="8" t="s">
        <v>251</v>
      </c>
      <c r="B64" s="3">
        <v>44544</v>
      </c>
      <c r="C64" s="6">
        <v>1416</v>
      </c>
      <c r="D64" s="8" t="s">
        <v>780</v>
      </c>
      <c r="E64" s="9" t="s">
        <v>775</v>
      </c>
      <c r="F64" s="3">
        <v>44586</v>
      </c>
      <c r="G64" s="8" t="s">
        <v>776</v>
      </c>
      <c r="H64" s="4" t="s">
        <v>74</v>
      </c>
      <c r="I64" s="4" t="s">
        <v>266</v>
      </c>
      <c r="J64" s="5">
        <v>969563290.40999997</v>
      </c>
      <c r="K64" s="35">
        <f t="shared" si="23"/>
        <v>969563290.40999997</v>
      </c>
      <c r="L64" s="35">
        <f t="shared" si="23"/>
        <v>969563290.40999997</v>
      </c>
      <c r="M64" s="11">
        <f t="shared" si="20"/>
        <v>88142117.310000002</v>
      </c>
      <c r="N64" s="4" t="s">
        <v>783</v>
      </c>
      <c r="O64" s="4" t="s">
        <v>2154</v>
      </c>
      <c r="P64" s="6" t="s">
        <v>782</v>
      </c>
      <c r="Q64" s="6">
        <v>0</v>
      </c>
      <c r="R64" s="6">
        <v>100</v>
      </c>
      <c r="S64" s="7" t="s">
        <v>26</v>
      </c>
      <c r="T64" s="4">
        <v>3</v>
      </c>
      <c r="U64" s="35">
        <f t="shared" si="15"/>
        <v>63582.09</v>
      </c>
      <c r="V64" s="11">
        <f t="shared" si="21"/>
        <v>5780.19</v>
      </c>
      <c r="W64" s="11">
        <f t="shared" si="22"/>
        <v>57801.899999999994</v>
      </c>
      <c r="X64" s="11">
        <f t="shared" si="18"/>
        <v>190746.27</v>
      </c>
      <c r="Y64" s="5">
        <f t="shared" si="13"/>
        <v>15249</v>
      </c>
      <c r="Z64" s="5">
        <v>11760</v>
      </c>
      <c r="AA64" s="5">
        <v>3489</v>
      </c>
      <c r="AB64" s="5"/>
      <c r="AC64" s="10">
        <f t="shared" si="19"/>
        <v>5083</v>
      </c>
      <c r="AD64" s="41">
        <f t="shared" ref="AD64:AD115" si="24">_xlfn.CEILING.MATH(AC64)</f>
        <v>5083</v>
      </c>
      <c r="AE64" s="3">
        <v>44607</v>
      </c>
      <c r="AF64" s="3">
        <v>44743</v>
      </c>
      <c r="AG64" s="3"/>
      <c r="AH64" s="4" t="s">
        <v>1169</v>
      </c>
    </row>
    <row r="65" spans="1:34" ht="75" x14ac:dyDescent="0.25">
      <c r="A65" s="8" t="s">
        <v>252</v>
      </c>
      <c r="B65" s="3">
        <v>44544</v>
      </c>
      <c r="C65" s="6">
        <v>1416</v>
      </c>
      <c r="D65" s="8" t="s">
        <v>784</v>
      </c>
      <c r="E65" s="9" t="s">
        <v>785</v>
      </c>
      <c r="F65" s="3">
        <v>44586</v>
      </c>
      <c r="G65" s="8" t="s">
        <v>777</v>
      </c>
      <c r="H65" s="4" t="s">
        <v>74</v>
      </c>
      <c r="I65" s="4" t="s">
        <v>266</v>
      </c>
      <c r="J65" s="5">
        <v>762222094.91999996</v>
      </c>
      <c r="K65" s="35">
        <f t="shared" si="23"/>
        <v>762222094.91999996</v>
      </c>
      <c r="L65" s="35">
        <f t="shared" si="23"/>
        <v>762222094.91999996</v>
      </c>
      <c r="M65" s="11">
        <f t="shared" si="20"/>
        <v>69292917.719999999</v>
      </c>
      <c r="N65" s="4" t="s">
        <v>783</v>
      </c>
      <c r="O65" s="4" t="s">
        <v>2154</v>
      </c>
      <c r="P65" s="6" t="s">
        <v>782</v>
      </c>
      <c r="Q65" s="6">
        <v>0</v>
      </c>
      <c r="R65" s="6">
        <v>100</v>
      </c>
      <c r="S65" s="7" t="s">
        <v>26</v>
      </c>
      <c r="T65" s="4">
        <v>3</v>
      </c>
      <c r="U65" s="35">
        <f t="shared" si="15"/>
        <v>63582.09</v>
      </c>
      <c r="V65" s="11">
        <f t="shared" si="21"/>
        <v>5780.19</v>
      </c>
      <c r="W65" s="11">
        <f t="shared" si="22"/>
        <v>57801.899999999994</v>
      </c>
      <c r="X65" s="11">
        <f t="shared" si="18"/>
        <v>190746.27</v>
      </c>
      <c r="Y65" s="5">
        <f t="shared" si="13"/>
        <v>11988</v>
      </c>
      <c r="Z65" s="5">
        <v>9249</v>
      </c>
      <c r="AA65" s="5">
        <v>2739</v>
      </c>
      <c r="AB65" s="5"/>
      <c r="AC65" s="10">
        <f t="shared" si="19"/>
        <v>3996</v>
      </c>
      <c r="AD65" s="41">
        <f t="shared" si="24"/>
        <v>3996</v>
      </c>
      <c r="AE65" s="3">
        <v>44607</v>
      </c>
      <c r="AF65" s="3">
        <v>44743</v>
      </c>
      <c r="AG65" s="3"/>
      <c r="AH65" s="4" t="s">
        <v>1169</v>
      </c>
    </row>
    <row r="66" spans="1:34" ht="75" x14ac:dyDescent="0.25">
      <c r="A66" s="8" t="s">
        <v>253</v>
      </c>
      <c r="B66" s="3">
        <v>44544</v>
      </c>
      <c r="C66" s="6">
        <v>1416</v>
      </c>
      <c r="D66" s="8" t="s">
        <v>787</v>
      </c>
      <c r="E66" s="9" t="s">
        <v>786</v>
      </c>
      <c r="F66" s="3">
        <v>44586</v>
      </c>
      <c r="G66" s="8" t="s">
        <v>778</v>
      </c>
      <c r="H66" s="4" t="s">
        <v>74</v>
      </c>
      <c r="I66" s="4" t="s">
        <v>266</v>
      </c>
      <c r="J66" s="5">
        <v>830509259.58000004</v>
      </c>
      <c r="K66" s="35">
        <f t="shared" si="23"/>
        <v>830509259.58000004</v>
      </c>
      <c r="L66" s="35">
        <f t="shared" si="23"/>
        <v>830509259.58000004</v>
      </c>
      <c r="M66" s="11">
        <f t="shared" si="20"/>
        <v>75500841.780000001</v>
      </c>
      <c r="N66" s="4" t="s">
        <v>783</v>
      </c>
      <c r="O66" s="4" t="s">
        <v>2154</v>
      </c>
      <c r="P66" s="6" t="s">
        <v>782</v>
      </c>
      <c r="Q66" s="6">
        <v>0</v>
      </c>
      <c r="R66" s="6">
        <v>100</v>
      </c>
      <c r="S66" s="7" t="s">
        <v>26</v>
      </c>
      <c r="T66" s="4">
        <v>3</v>
      </c>
      <c r="U66" s="35">
        <f t="shared" si="15"/>
        <v>63582.090000000004</v>
      </c>
      <c r="V66" s="11">
        <f t="shared" si="21"/>
        <v>5780.1900000000005</v>
      </c>
      <c r="W66" s="11">
        <f t="shared" si="22"/>
        <v>57801.9</v>
      </c>
      <c r="X66" s="11">
        <f t="shared" si="18"/>
        <v>190746.27000000002</v>
      </c>
      <c r="Y66" s="5">
        <f t="shared" si="13"/>
        <v>13062</v>
      </c>
      <c r="Z66" s="5">
        <v>10077</v>
      </c>
      <c r="AA66" s="5">
        <v>2985</v>
      </c>
      <c r="AB66" s="5"/>
      <c r="AC66" s="10">
        <f t="shared" si="19"/>
        <v>4354</v>
      </c>
      <c r="AD66" s="41">
        <f t="shared" si="24"/>
        <v>4354</v>
      </c>
      <c r="AE66" s="3">
        <v>44607</v>
      </c>
      <c r="AF66" s="3">
        <v>44743</v>
      </c>
      <c r="AG66" s="3"/>
      <c r="AH66" s="4" t="s">
        <v>1169</v>
      </c>
    </row>
    <row r="67" spans="1:34" ht="75" x14ac:dyDescent="0.25">
      <c r="A67" s="8" t="s">
        <v>254</v>
      </c>
      <c r="B67" s="3">
        <v>44544</v>
      </c>
      <c r="C67" s="6">
        <v>1416</v>
      </c>
      <c r="D67" s="8" t="s">
        <v>789</v>
      </c>
      <c r="E67" s="9" t="s">
        <v>788</v>
      </c>
      <c r="F67" s="3">
        <v>44586</v>
      </c>
      <c r="G67" s="8" t="s">
        <v>779</v>
      </c>
      <c r="H67" s="4" t="s">
        <v>74</v>
      </c>
      <c r="I67" s="4" t="s">
        <v>267</v>
      </c>
      <c r="J67" s="5">
        <v>962505678.41999996</v>
      </c>
      <c r="K67" s="35">
        <f t="shared" si="23"/>
        <v>962505678.41999996</v>
      </c>
      <c r="L67" s="35">
        <f t="shared" si="23"/>
        <v>962505678.41999996</v>
      </c>
      <c r="M67" s="11">
        <f t="shared" si="20"/>
        <v>87500516.219999984</v>
      </c>
      <c r="N67" s="4" t="s">
        <v>783</v>
      </c>
      <c r="O67" s="4" t="s">
        <v>2154</v>
      </c>
      <c r="P67" s="6" t="s">
        <v>782</v>
      </c>
      <c r="Q67" s="6">
        <v>0</v>
      </c>
      <c r="R67" s="6">
        <v>100</v>
      </c>
      <c r="S67" s="7" t="s">
        <v>26</v>
      </c>
      <c r="T67" s="4">
        <v>3</v>
      </c>
      <c r="U67" s="35">
        <f t="shared" si="15"/>
        <v>63582.09</v>
      </c>
      <c r="V67" s="11">
        <f t="shared" si="21"/>
        <v>5780.19</v>
      </c>
      <c r="W67" s="11">
        <f t="shared" si="22"/>
        <v>57801.899999999994</v>
      </c>
      <c r="X67" s="11">
        <f t="shared" si="18"/>
        <v>190746.27</v>
      </c>
      <c r="Y67" s="5">
        <f t="shared" si="13"/>
        <v>15138</v>
      </c>
      <c r="Z67" s="5">
        <v>11691</v>
      </c>
      <c r="AA67" s="5">
        <v>3447</v>
      </c>
      <c r="AB67" s="5"/>
      <c r="AC67" s="10">
        <f t="shared" si="19"/>
        <v>5046</v>
      </c>
      <c r="AD67" s="41">
        <f t="shared" si="24"/>
        <v>5046</v>
      </c>
      <c r="AE67" s="3">
        <v>44910</v>
      </c>
      <c r="AF67" s="3">
        <v>44743</v>
      </c>
      <c r="AG67" s="3"/>
      <c r="AH67" s="4" t="s">
        <v>1169</v>
      </c>
    </row>
    <row r="68" spans="1:34" ht="78.75" x14ac:dyDescent="0.25">
      <c r="A68" s="8" t="s">
        <v>255</v>
      </c>
      <c r="B68" s="3">
        <v>44546</v>
      </c>
      <c r="C68" s="6">
        <v>1416</v>
      </c>
      <c r="D68" s="8" t="s">
        <v>496</v>
      </c>
      <c r="E68" s="9" t="s">
        <v>497</v>
      </c>
      <c r="F68" s="3">
        <v>44573</v>
      </c>
      <c r="G68" s="8" t="s">
        <v>498</v>
      </c>
      <c r="H68" s="4" t="s">
        <v>74</v>
      </c>
      <c r="I68" s="4" t="s">
        <v>268</v>
      </c>
      <c r="J68" s="5">
        <v>1900800</v>
      </c>
      <c r="K68" s="35">
        <f t="shared" si="23"/>
        <v>1900800</v>
      </c>
      <c r="L68" s="35">
        <f t="shared" si="23"/>
        <v>1900800</v>
      </c>
      <c r="M68" s="11">
        <f t="shared" si="20"/>
        <v>172800</v>
      </c>
      <c r="N68" s="4" t="s">
        <v>500</v>
      </c>
      <c r="O68" s="4" t="s">
        <v>2155</v>
      </c>
      <c r="P68" s="6" t="s">
        <v>499</v>
      </c>
      <c r="Q68" s="6">
        <v>0</v>
      </c>
      <c r="R68" s="6">
        <v>100</v>
      </c>
      <c r="S68" s="7" t="s">
        <v>28</v>
      </c>
      <c r="T68" s="4">
        <v>200</v>
      </c>
      <c r="U68" s="35">
        <f t="shared" si="15"/>
        <v>132</v>
      </c>
      <c r="V68" s="11">
        <f t="shared" si="21"/>
        <v>12</v>
      </c>
      <c r="W68" s="11">
        <f t="shared" si="22"/>
        <v>120</v>
      </c>
      <c r="X68" s="11">
        <f t="shared" si="18"/>
        <v>26400</v>
      </c>
      <c r="Y68" s="5">
        <f t="shared" si="13"/>
        <v>14400</v>
      </c>
      <c r="Z68" s="5">
        <v>14400</v>
      </c>
      <c r="AA68" s="5"/>
      <c r="AB68" s="5"/>
      <c r="AC68" s="10">
        <f t="shared" si="19"/>
        <v>72</v>
      </c>
      <c r="AD68" s="41">
        <f t="shared" si="24"/>
        <v>72</v>
      </c>
      <c r="AE68" s="3">
        <v>44593</v>
      </c>
      <c r="AF68" s="3"/>
      <c r="AG68" s="3"/>
      <c r="AH68" s="4" t="s">
        <v>1169</v>
      </c>
    </row>
    <row r="69" spans="1:34" ht="63" x14ac:dyDescent="0.25">
      <c r="A69" s="8" t="s">
        <v>256</v>
      </c>
      <c r="B69" s="3">
        <v>44544</v>
      </c>
      <c r="C69" s="6">
        <v>1416</v>
      </c>
      <c r="D69" s="8" t="s">
        <v>462</v>
      </c>
      <c r="E69" s="4" t="s">
        <v>462</v>
      </c>
      <c r="F69" s="3" t="s">
        <v>462</v>
      </c>
      <c r="G69" s="8" t="s">
        <v>462</v>
      </c>
      <c r="H69" s="4" t="s">
        <v>462</v>
      </c>
      <c r="I69" s="4" t="s">
        <v>269</v>
      </c>
      <c r="J69" s="5" t="s">
        <v>462</v>
      </c>
      <c r="K69" s="35" t="str">
        <f t="shared" si="23"/>
        <v>нет заявок</v>
      </c>
      <c r="L69" s="35" t="str">
        <f t="shared" si="23"/>
        <v>нет заявок</v>
      </c>
      <c r="M69" s="11" t="e">
        <f t="shared" si="20"/>
        <v>#VALUE!</v>
      </c>
      <c r="N69" s="4" t="s">
        <v>462</v>
      </c>
      <c r="O69" s="4" t="s">
        <v>462</v>
      </c>
      <c r="P69" s="6" t="s">
        <v>462</v>
      </c>
      <c r="Q69" s="6" t="s">
        <v>462</v>
      </c>
      <c r="R69" s="6" t="s">
        <v>462</v>
      </c>
      <c r="S69" s="7" t="s">
        <v>26</v>
      </c>
      <c r="T69" s="4" t="s">
        <v>462</v>
      </c>
      <c r="U69" s="35" t="s">
        <v>462</v>
      </c>
      <c r="V69" s="11" t="e">
        <f t="shared" si="21"/>
        <v>#VALUE!</v>
      </c>
      <c r="W69" s="11" t="e">
        <f t="shared" si="22"/>
        <v>#VALUE!</v>
      </c>
      <c r="X69" s="11" t="s">
        <v>462</v>
      </c>
      <c r="Y69" s="5">
        <f>Z69</f>
        <v>6381</v>
      </c>
      <c r="Z69" s="5">
        <v>6381</v>
      </c>
      <c r="AA69" s="5" t="s">
        <v>462</v>
      </c>
      <c r="AB69" s="5" t="s">
        <v>462</v>
      </c>
      <c r="AC69" s="5" t="s">
        <v>462</v>
      </c>
      <c r="AD69" s="5" t="s">
        <v>462</v>
      </c>
      <c r="AE69" s="3">
        <v>44607</v>
      </c>
      <c r="AF69" s="3" t="s">
        <v>462</v>
      </c>
      <c r="AG69" s="3" t="s">
        <v>462</v>
      </c>
      <c r="AH69" s="4" t="s">
        <v>462</v>
      </c>
    </row>
    <row r="70" spans="1:34" ht="157.5" x14ac:dyDescent="0.25">
      <c r="A70" s="8" t="s">
        <v>257</v>
      </c>
      <c r="B70" s="3">
        <v>44544</v>
      </c>
      <c r="C70" s="6">
        <v>1416</v>
      </c>
      <c r="D70" s="8" t="s">
        <v>791</v>
      </c>
      <c r="E70" s="9" t="s">
        <v>790</v>
      </c>
      <c r="F70" s="3">
        <v>44586</v>
      </c>
      <c r="G70" s="8" t="s">
        <v>792</v>
      </c>
      <c r="H70" s="4" t="s">
        <v>77</v>
      </c>
      <c r="I70" s="4" t="s">
        <v>270</v>
      </c>
      <c r="J70" s="5">
        <v>569196600</v>
      </c>
      <c r="K70" s="35">
        <f t="shared" si="23"/>
        <v>569196600</v>
      </c>
      <c r="L70" s="35">
        <f t="shared" si="23"/>
        <v>569196600</v>
      </c>
      <c r="M70" s="11">
        <f t="shared" si="20"/>
        <v>51745145.454545453</v>
      </c>
      <c r="N70" s="4" t="s">
        <v>505</v>
      </c>
      <c r="O70" s="4" t="s">
        <v>2156</v>
      </c>
      <c r="P70" s="6" t="s">
        <v>22</v>
      </c>
      <c r="Q70" s="6">
        <v>100</v>
      </c>
      <c r="R70" s="6">
        <v>0</v>
      </c>
      <c r="S70" s="7" t="s">
        <v>23</v>
      </c>
      <c r="T70" s="4">
        <v>1000</v>
      </c>
      <c r="U70" s="35">
        <f t="shared" ref="U70:U85" si="25">J70/Y70</f>
        <v>12.39</v>
      </c>
      <c r="V70" s="11">
        <f t="shared" si="21"/>
        <v>1.1263636363636365</v>
      </c>
      <c r="W70" s="11">
        <f t="shared" si="22"/>
        <v>11.263636363636364</v>
      </c>
      <c r="X70" s="11">
        <f t="shared" ref="X70:X85" si="26">U70*T70</f>
        <v>12390</v>
      </c>
      <c r="Y70" s="5">
        <f t="shared" ref="Y70:Y113" si="27">Z70+AA70+AB70</f>
        <v>45940000</v>
      </c>
      <c r="Z70" s="5">
        <v>45940000</v>
      </c>
      <c r="AA70" s="5"/>
      <c r="AB70" s="5"/>
      <c r="AC70" s="10">
        <f t="shared" ref="AC70:AC85" si="28">Y70/T70</f>
        <v>45940</v>
      </c>
      <c r="AD70" s="41">
        <f t="shared" si="24"/>
        <v>45940</v>
      </c>
      <c r="AE70" s="3">
        <v>44621</v>
      </c>
      <c r="AF70" s="3"/>
      <c r="AG70" s="3"/>
      <c r="AH70" s="4" t="s">
        <v>1169</v>
      </c>
    </row>
    <row r="71" spans="1:34" ht="204.75" x14ac:dyDescent="0.25">
      <c r="A71" s="8" t="s">
        <v>258</v>
      </c>
      <c r="B71" s="3">
        <v>44546</v>
      </c>
      <c r="C71" s="6">
        <v>1416</v>
      </c>
      <c r="D71" s="8" t="s">
        <v>503</v>
      </c>
      <c r="E71" s="9" t="s">
        <v>502</v>
      </c>
      <c r="F71" s="3">
        <v>44573</v>
      </c>
      <c r="G71" s="8" t="s">
        <v>504</v>
      </c>
      <c r="H71" s="4" t="s">
        <v>77</v>
      </c>
      <c r="I71" s="4" t="s">
        <v>271</v>
      </c>
      <c r="J71" s="5">
        <v>14208500</v>
      </c>
      <c r="K71" s="35">
        <f t="shared" si="23"/>
        <v>14208500</v>
      </c>
      <c r="L71" s="35">
        <f t="shared" si="23"/>
        <v>14208500</v>
      </c>
      <c r="M71" s="11">
        <f t="shared" si="20"/>
        <v>1291681.8181818181</v>
      </c>
      <c r="N71" s="4" t="s">
        <v>505</v>
      </c>
      <c r="O71" s="4" t="s">
        <v>2157</v>
      </c>
      <c r="P71" s="6" t="s">
        <v>22</v>
      </c>
      <c r="Q71" s="6">
        <v>100</v>
      </c>
      <c r="R71" s="6">
        <v>0</v>
      </c>
      <c r="S71" s="7" t="s">
        <v>23</v>
      </c>
      <c r="T71" s="4">
        <v>500</v>
      </c>
      <c r="U71" s="35">
        <f t="shared" si="25"/>
        <v>7.85</v>
      </c>
      <c r="V71" s="11">
        <f t="shared" si="21"/>
        <v>0.71363636363636362</v>
      </c>
      <c r="W71" s="11">
        <f t="shared" si="22"/>
        <v>7.1363636363636358</v>
      </c>
      <c r="X71" s="11">
        <f t="shared" si="26"/>
        <v>3925</v>
      </c>
      <c r="Y71" s="5">
        <f t="shared" si="27"/>
        <v>1810000</v>
      </c>
      <c r="Z71" s="5">
        <v>1810000</v>
      </c>
      <c r="AA71" s="5"/>
      <c r="AB71" s="5"/>
      <c r="AC71" s="10">
        <f t="shared" si="28"/>
        <v>3620</v>
      </c>
      <c r="AD71" s="41">
        <f t="shared" si="24"/>
        <v>3620</v>
      </c>
      <c r="AE71" s="3">
        <v>44621</v>
      </c>
      <c r="AF71" s="3"/>
      <c r="AG71" s="3"/>
      <c r="AH71" s="4" t="s">
        <v>1169</v>
      </c>
    </row>
    <row r="72" spans="1:34" ht="157.5" x14ac:dyDescent="0.25">
      <c r="A72" s="8" t="s">
        <v>259</v>
      </c>
      <c r="B72" s="3">
        <v>44546</v>
      </c>
      <c r="C72" s="6">
        <v>1416</v>
      </c>
      <c r="D72" s="8" t="s">
        <v>1073</v>
      </c>
      <c r="E72" s="9" t="s">
        <v>661</v>
      </c>
      <c r="F72" s="3">
        <v>44585</v>
      </c>
      <c r="G72" s="8" t="s">
        <v>1171</v>
      </c>
      <c r="H72" s="4" t="s">
        <v>77</v>
      </c>
      <c r="I72" s="4" t="s">
        <v>270</v>
      </c>
      <c r="J72" s="5">
        <v>498685110</v>
      </c>
      <c r="K72" s="35">
        <f t="shared" si="23"/>
        <v>498685110</v>
      </c>
      <c r="L72" s="35">
        <f t="shared" si="23"/>
        <v>498685110</v>
      </c>
      <c r="M72" s="11">
        <f t="shared" si="20"/>
        <v>45335010</v>
      </c>
      <c r="N72" s="4" t="s">
        <v>451</v>
      </c>
      <c r="O72" s="4" t="s">
        <v>2156</v>
      </c>
      <c r="P72" s="6" t="s">
        <v>22</v>
      </c>
      <c r="Q72" s="6">
        <v>100</v>
      </c>
      <c r="R72" s="6">
        <v>0</v>
      </c>
      <c r="S72" s="7" t="s">
        <v>23</v>
      </c>
      <c r="T72" s="4">
        <v>1000</v>
      </c>
      <c r="U72" s="35">
        <f t="shared" si="25"/>
        <v>12.39</v>
      </c>
      <c r="V72" s="11">
        <f t="shared" si="21"/>
        <v>1.1263636363636365</v>
      </c>
      <c r="W72" s="11">
        <f t="shared" si="22"/>
        <v>11.263636363636364</v>
      </c>
      <c r="X72" s="11">
        <f t="shared" si="26"/>
        <v>12390</v>
      </c>
      <c r="Y72" s="5">
        <f t="shared" si="27"/>
        <v>40249000</v>
      </c>
      <c r="Z72" s="5">
        <v>40249000</v>
      </c>
      <c r="AA72" s="5"/>
      <c r="AB72" s="5"/>
      <c r="AC72" s="10">
        <f t="shared" si="28"/>
        <v>40249</v>
      </c>
      <c r="AD72" s="41">
        <f t="shared" si="24"/>
        <v>40249</v>
      </c>
      <c r="AE72" s="3">
        <v>44621</v>
      </c>
      <c r="AF72" s="3"/>
      <c r="AG72" s="3"/>
      <c r="AH72" s="4" t="s">
        <v>1169</v>
      </c>
    </row>
    <row r="73" spans="1:34" ht="204.75" x14ac:dyDescent="0.25">
      <c r="A73" s="8" t="s">
        <v>283</v>
      </c>
      <c r="B73" s="3">
        <v>44547</v>
      </c>
      <c r="C73" s="6">
        <v>1416</v>
      </c>
      <c r="D73" s="8" t="s">
        <v>611</v>
      </c>
      <c r="E73" s="9" t="s">
        <v>610</v>
      </c>
      <c r="F73" s="3">
        <v>44573</v>
      </c>
      <c r="G73" s="8" t="s">
        <v>612</v>
      </c>
      <c r="H73" s="4" t="s">
        <v>77</v>
      </c>
      <c r="I73" s="4" t="s">
        <v>284</v>
      </c>
      <c r="J73" s="5">
        <v>184820400</v>
      </c>
      <c r="K73" s="35">
        <f t="shared" si="23"/>
        <v>184820400</v>
      </c>
      <c r="L73" s="35">
        <f t="shared" si="23"/>
        <v>184820400</v>
      </c>
      <c r="M73" s="11">
        <f t="shared" si="20"/>
        <v>16801854.545454547</v>
      </c>
      <c r="N73" s="4" t="s">
        <v>505</v>
      </c>
      <c r="O73" s="4" t="s">
        <v>2158</v>
      </c>
      <c r="P73" s="6" t="s">
        <v>22</v>
      </c>
      <c r="Q73" s="6">
        <v>100</v>
      </c>
      <c r="R73" s="6">
        <v>0</v>
      </c>
      <c r="S73" s="7" t="s">
        <v>285</v>
      </c>
      <c r="T73" s="4">
        <v>1000</v>
      </c>
      <c r="U73" s="35">
        <f t="shared" si="25"/>
        <v>7.85</v>
      </c>
      <c r="V73" s="11">
        <f t="shared" si="21"/>
        <v>0.71363636363636362</v>
      </c>
      <c r="W73" s="11">
        <f t="shared" si="22"/>
        <v>7.1363636363636358</v>
      </c>
      <c r="X73" s="11">
        <f t="shared" si="26"/>
        <v>7850</v>
      </c>
      <c r="Y73" s="5">
        <f t="shared" si="27"/>
        <v>23544000</v>
      </c>
      <c r="Z73" s="5">
        <v>21209000</v>
      </c>
      <c r="AA73" s="5">
        <v>2335000</v>
      </c>
      <c r="AB73" s="5"/>
      <c r="AC73" s="10">
        <f t="shared" si="28"/>
        <v>23544</v>
      </c>
      <c r="AD73" s="41">
        <f t="shared" si="24"/>
        <v>23544</v>
      </c>
      <c r="AE73" s="3">
        <v>44621</v>
      </c>
      <c r="AF73" s="3">
        <v>44713</v>
      </c>
      <c r="AG73" s="3"/>
      <c r="AH73" s="42" t="s">
        <v>1169</v>
      </c>
    </row>
    <row r="74" spans="1:34" ht="110.25" x14ac:dyDescent="0.25">
      <c r="A74" s="8" t="s">
        <v>286</v>
      </c>
      <c r="B74" s="3">
        <v>44547</v>
      </c>
      <c r="C74" s="6">
        <v>1416</v>
      </c>
      <c r="D74" s="8" t="s">
        <v>647</v>
      </c>
      <c r="E74" s="9" t="s">
        <v>648</v>
      </c>
      <c r="F74" s="3">
        <v>44573</v>
      </c>
      <c r="G74" s="8" t="s">
        <v>649</v>
      </c>
      <c r="H74" s="4" t="s">
        <v>77</v>
      </c>
      <c r="I74" s="4" t="s">
        <v>287</v>
      </c>
      <c r="J74" s="5">
        <v>21366077.699999999</v>
      </c>
      <c r="K74" s="35">
        <f t="shared" si="23"/>
        <v>21366077.699999999</v>
      </c>
      <c r="L74" s="35">
        <f t="shared" si="23"/>
        <v>21366077.699999999</v>
      </c>
      <c r="M74" s="11">
        <f t="shared" si="20"/>
        <v>1942370.7</v>
      </c>
      <c r="N74" s="4" t="s">
        <v>483</v>
      </c>
      <c r="O74" s="4" t="s">
        <v>2162</v>
      </c>
      <c r="P74" s="6" t="s">
        <v>33</v>
      </c>
      <c r="Q74" s="6">
        <v>0</v>
      </c>
      <c r="R74" s="6">
        <v>100</v>
      </c>
      <c r="S74" s="7" t="s">
        <v>43</v>
      </c>
      <c r="T74" s="4">
        <v>1</v>
      </c>
      <c r="U74" s="35">
        <f t="shared" si="25"/>
        <v>14446.3</v>
      </c>
      <c r="V74" s="11">
        <f t="shared" si="21"/>
        <v>1313.3</v>
      </c>
      <c r="W74" s="11">
        <f t="shared" si="22"/>
        <v>13133</v>
      </c>
      <c r="X74" s="11">
        <f t="shared" si="26"/>
        <v>14446.3</v>
      </c>
      <c r="Y74" s="5">
        <f t="shared" si="27"/>
        <v>1479</v>
      </c>
      <c r="Z74" s="5">
        <v>890</v>
      </c>
      <c r="AA74" s="5">
        <v>589</v>
      </c>
      <c r="AB74" s="5"/>
      <c r="AC74" s="10">
        <f t="shared" si="28"/>
        <v>1479</v>
      </c>
      <c r="AD74" s="41">
        <f t="shared" si="24"/>
        <v>1479</v>
      </c>
      <c r="AE74" s="3">
        <v>44621</v>
      </c>
      <c r="AF74" s="3">
        <v>44743</v>
      </c>
      <c r="AG74" s="3"/>
      <c r="AH74" s="42" t="s">
        <v>1169</v>
      </c>
    </row>
    <row r="75" spans="1:34" ht="75" x14ac:dyDescent="0.25">
      <c r="A75" s="8" t="s">
        <v>288</v>
      </c>
      <c r="B75" s="3">
        <v>44547</v>
      </c>
      <c r="C75" s="6">
        <v>1416</v>
      </c>
      <c r="D75" s="8" t="s">
        <v>794</v>
      </c>
      <c r="E75" s="9" t="s">
        <v>793</v>
      </c>
      <c r="F75" s="3">
        <v>44586</v>
      </c>
      <c r="G75" s="8" t="s">
        <v>795</v>
      </c>
      <c r="H75" s="4" t="s">
        <v>77</v>
      </c>
      <c r="I75" s="4" t="s">
        <v>289</v>
      </c>
      <c r="J75" s="5">
        <v>764891376</v>
      </c>
      <c r="K75" s="35">
        <f t="shared" si="23"/>
        <v>764891376</v>
      </c>
      <c r="L75" s="35">
        <f t="shared" si="23"/>
        <v>764891376</v>
      </c>
      <c r="M75" s="11">
        <f t="shared" si="20"/>
        <v>69535579.63636364</v>
      </c>
      <c r="N75" s="4" t="s">
        <v>797</v>
      </c>
      <c r="O75" s="4" t="s">
        <v>2163</v>
      </c>
      <c r="P75" s="6" t="s">
        <v>22</v>
      </c>
      <c r="Q75" s="6">
        <v>100</v>
      </c>
      <c r="R75" s="6">
        <v>0</v>
      </c>
      <c r="S75" s="7" t="s">
        <v>26</v>
      </c>
      <c r="T75" s="4">
        <v>15</v>
      </c>
      <c r="U75" s="35">
        <f t="shared" si="25"/>
        <v>401.6</v>
      </c>
      <c r="V75" s="11">
        <f t="shared" si="21"/>
        <v>36.509090909090908</v>
      </c>
      <c r="W75" s="11">
        <f t="shared" si="22"/>
        <v>365.09090909090912</v>
      </c>
      <c r="X75" s="11">
        <f t="shared" si="26"/>
        <v>6024</v>
      </c>
      <c r="Y75" s="5">
        <f t="shared" si="27"/>
        <v>1904610</v>
      </c>
      <c r="Z75" s="5">
        <v>975000</v>
      </c>
      <c r="AA75" s="5">
        <v>929610</v>
      </c>
      <c r="AB75" s="5"/>
      <c r="AC75" s="10">
        <f t="shared" si="28"/>
        <v>126974</v>
      </c>
      <c r="AD75" s="41">
        <f t="shared" si="24"/>
        <v>126974</v>
      </c>
      <c r="AE75" s="3">
        <v>44621</v>
      </c>
      <c r="AF75" s="3">
        <v>44713</v>
      </c>
      <c r="AG75" s="3"/>
      <c r="AH75" s="42" t="s">
        <v>1169</v>
      </c>
    </row>
    <row r="76" spans="1:34" ht="110.25" x14ac:dyDescent="0.25">
      <c r="A76" s="8" t="s">
        <v>290</v>
      </c>
      <c r="B76" s="3">
        <v>44547</v>
      </c>
      <c r="C76" s="6">
        <v>1416</v>
      </c>
      <c r="D76" s="8" t="s">
        <v>799</v>
      </c>
      <c r="E76" s="9" t="s">
        <v>798</v>
      </c>
      <c r="F76" s="3">
        <v>44586</v>
      </c>
      <c r="G76" s="8" t="s">
        <v>796</v>
      </c>
      <c r="H76" s="4" t="s">
        <v>103</v>
      </c>
      <c r="I76" s="4" t="s">
        <v>291</v>
      </c>
      <c r="J76" s="5">
        <v>575713440</v>
      </c>
      <c r="K76" s="35">
        <f>J76</f>
        <v>575713440</v>
      </c>
      <c r="L76" s="35">
        <f t="shared" si="23"/>
        <v>575713440</v>
      </c>
      <c r="M76" s="11">
        <f t="shared" si="20"/>
        <v>52337585.454545453</v>
      </c>
      <c r="N76" s="4" t="s">
        <v>65</v>
      </c>
      <c r="O76" s="4" t="s">
        <v>2082</v>
      </c>
      <c r="P76" s="6" t="s">
        <v>22</v>
      </c>
      <c r="Q76" s="6">
        <v>100</v>
      </c>
      <c r="R76" s="6">
        <v>0</v>
      </c>
      <c r="S76" s="7" t="s">
        <v>26</v>
      </c>
      <c r="T76" s="4">
        <v>1.5</v>
      </c>
      <c r="U76" s="35">
        <f t="shared" si="25"/>
        <v>6006.4</v>
      </c>
      <c r="V76" s="11">
        <f t="shared" si="21"/>
        <v>546.0363636363636</v>
      </c>
      <c r="W76" s="11">
        <f t="shared" si="22"/>
        <v>5460.363636363636</v>
      </c>
      <c r="X76" s="11">
        <f t="shared" si="26"/>
        <v>9009.5999999999985</v>
      </c>
      <c r="Y76" s="5">
        <f t="shared" si="27"/>
        <v>95850</v>
      </c>
      <c r="Z76" s="5">
        <v>95850</v>
      </c>
      <c r="AA76" s="5"/>
      <c r="AB76" s="5"/>
      <c r="AC76" s="10">
        <f t="shared" si="28"/>
        <v>63900</v>
      </c>
      <c r="AD76" s="41">
        <f t="shared" si="24"/>
        <v>63900</v>
      </c>
      <c r="AE76" s="3">
        <v>44652</v>
      </c>
      <c r="AF76" s="3"/>
      <c r="AG76" s="3"/>
      <c r="AH76" s="4" t="s">
        <v>1169</v>
      </c>
    </row>
    <row r="77" spans="1:34" ht="204.75" x14ac:dyDescent="0.25">
      <c r="A77" s="8" t="s">
        <v>292</v>
      </c>
      <c r="B77" s="3">
        <v>44551</v>
      </c>
      <c r="C77" s="6">
        <v>1416</v>
      </c>
      <c r="D77" s="8" t="s">
        <v>1074</v>
      </c>
      <c r="E77" s="9" t="s">
        <v>546</v>
      </c>
      <c r="F77" s="3">
        <v>44580</v>
      </c>
      <c r="G77" s="8" t="s">
        <v>547</v>
      </c>
      <c r="H77" s="4" t="s">
        <v>77</v>
      </c>
      <c r="I77" s="4" t="s">
        <v>293</v>
      </c>
      <c r="J77" s="5">
        <v>298714500</v>
      </c>
      <c r="K77" s="35">
        <f t="shared" si="23"/>
        <v>298714500</v>
      </c>
      <c r="L77" s="35">
        <f t="shared" si="23"/>
        <v>298714500</v>
      </c>
      <c r="M77" s="11">
        <f t="shared" si="20"/>
        <v>27155863.636363637</v>
      </c>
      <c r="N77" s="4" t="s">
        <v>463</v>
      </c>
      <c r="O77" s="4" t="s">
        <v>2164</v>
      </c>
      <c r="P77" s="4" t="s">
        <v>2979</v>
      </c>
      <c r="Q77" s="12">
        <v>0</v>
      </c>
      <c r="R77" s="6">
        <v>100</v>
      </c>
      <c r="S77" s="7" t="s">
        <v>23</v>
      </c>
      <c r="T77" s="4">
        <v>500</v>
      </c>
      <c r="U77" s="35">
        <f t="shared" si="25"/>
        <v>13.05</v>
      </c>
      <c r="V77" s="11">
        <f t="shared" si="21"/>
        <v>1.1863636363636363</v>
      </c>
      <c r="W77" s="11">
        <f t="shared" si="22"/>
        <v>11.863636363636365</v>
      </c>
      <c r="X77" s="11">
        <f t="shared" si="26"/>
        <v>6525</v>
      </c>
      <c r="Y77" s="5">
        <f t="shared" si="27"/>
        <v>22890000</v>
      </c>
      <c r="Z77" s="5">
        <v>20995500</v>
      </c>
      <c r="AA77" s="5">
        <v>1894500</v>
      </c>
      <c r="AB77" s="5"/>
      <c r="AC77" s="10">
        <f t="shared" si="28"/>
        <v>45780</v>
      </c>
      <c r="AD77" s="41">
        <f t="shared" si="24"/>
        <v>45780</v>
      </c>
      <c r="AE77" s="3">
        <v>44621</v>
      </c>
      <c r="AF77" s="3">
        <v>44682</v>
      </c>
      <c r="AG77" s="3"/>
      <c r="AH77" s="4" t="s">
        <v>1169</v>
      </c>
    </row>
    <row r="78" spans="1:34" ht="78.75" x14ac:dyDescent="0.25">
      <c r="A78" s="8" t="s">
        <v>294</v>
      </c>
      <c r="B78" s="3">
        <v>44551</v>
      </c>
      <c r="C78" s="6">
        <v>1416</v>
      </c>
      <c r="D78" s="8" t="s">
        <v>887</v>
      </c>
      <c r="E78" s="9" t="s">
        <v>886</v>
      </c>
      <c r="F78" s="3">
        <v>44592</v>
      </c>
      <c r="G78" s="8" t="s">
        <v>888</v>
      </c>
      <c r="H78" s="4" t="s">
        <v>73</v>
      </c>
      <c r="I78" s="4" t="s">
        <v>295</v>
      </c>
      <c r="J78" s="5">
        <v>700032942</v>
      </c>
      <c r="K78" s="35">
        <f t="shared" si="23"/>
        <v>700032942</v>
      </c>
      <c r="L78" s="35">
        <f>K78</f>
        <v>700032942</v>
      </c>
      <c r="M78" s="11">
        <f t="shared" si="20"/>
        <v>63639358.363636367</v>
      </c>
      <c r="N78" s="4" t="s">
        <v>891</v>
      </c>
      <c r="O78" s="4" t="s">
        <v>2165</v>
      </c>
      <c r="P78" s="6" t="s">
        <v>22</v>
      </c>
      <c r="Q78" s="6">
        <v>100</v>
      </c>
      <c r="R78" s="6">
        <v>0</v>
      </c>
      <c r="S78" s="7" t="s">
        <v>43</v>
      </c>
      <c r="T78" s="4">
        <v>28</v>
      </c>
      <c r="U78" s="35">
        <f t="shared" si="25"/>
        <v>936.9</v>
      </c>
      <c r="V78" s="11">
        <f t="shared" si="21"/>
        <v>85.172727272727272</v>
      </c>
      <c r="W78" s="11">
        <f t="shared" si="22"/>
        <v>851.72727272727275</v>
      </c>
      <c r="X78" s="11">
        <f t="shared" si="26"/>
        <v>26233.200000000001</v>
      </c>
      <c r="Y78" s="5">
        <f t="shared" si="27"/>
        <v>747180</v>
      </c>
      <c r="Z78" s="5">
        <v>747180</v>
      </c>
      <c r="AA78" s="5"/>
      <c r="AB78" s="5"/>
      <c r="AC78" s="10">
        <f t="shared" si="28"/>
        <v>26685</v>
      </c>
      <c r="AD78" s="41">
        <f t="shared" si="24"/>
        <v>26685</v>
      </c>
      <c r="AE78" s="3">
        <v>44607</v>
      </c>
      <c r="AF78" s="3"/>
      <c r="AG78" s="3"/>
      <c r="AH78" s="4" t="s">
        <v>1169</v>
      </c>
    </row>
    <row r="79" spans="1:34" ht="75" x14ac:dyDescent="0.25">
      <c r="A79" s="8" t="s">
        <v>296</v>
      </c>
      <c r="B79" s="3">
        <v>44551</v>
      </c>
      <c r="C79" s="6">
        <v>1416</v>
      </c>
      <c r="D79" s="8" t="s">
        <v>605</v>
      </c>
      <c r="E79" s="9" t="s">
        <v>604</v>
      </c>
      <c r="F79" s="3">
        <v>44579</v>
      </c>
      <c r="G79" s="8" t="s">
        <v>509</v>
      </c>
      <c r="H79" s="4" t="s">
        <v>443</v>
      </c>
      <c r="I79" s="4" t="s">
        <v>297</v>
      </c>
      <c r="J79" s="5">
        <v>34084800</v>
      </c>
      <c r="K79" s="35">
        <f t="shared" si="23"/>
        <v>34084800</v>
      </c>
      <c r="L79" s="35">
        <f t="shared" si="23"/>
        <v>34084800</v>
      </c>
      <c r="M79" s="11">
        <f t="shared" si="20"/>
        <v>3098618.1818181816</v>
      </c>
      <c r="N79" s="4" t="s">
        <v>510</v>
      </c>
      <c r="O79" s="4" t="s">
        <v>2166</v>
      </c>
      <c r="P79" s="6" t="s">
        <v>22</v>
      </c>
      <c r="Q79" s="6">
        <v>100</v>
      </c>
      <c r="R79" s="6">
        <v>0</v>
      </c>
      <c r="S79" s="7" t="s">
        <v>43</v>
      </c>
      <c r="T79" s="4">
        <v>50</v>
      </c>
      <c r="U79" s="35">
        <f t="shared" si="25"/>
        <v>24</v>
      </c>
      <c r="V79" s="11">
        <f t="shared" si="21"/>
        <v>2.1818181818181817</v>
      </c>
      <c r="W79" s="11">
        <f t="shared" si="22"/>
        <v>21.81818181818182</v>
      </c>
      <c r="X79" s="11">
        <f t="shared" si="26"/>
        <v>1200</v>
      </c>
      <c r="Y79" s="5">
        <f t="shared" si="27"/>
        <v>1420200</v>
      </c>
      <c r="Z79" s="5">
        <v>1420200</v>
      </c>
      <c r="AA79" s="5"/>
      <c r="AB79" s="5"/>
      <c r="AC79" s="10">
        <f t="shared" si="28"/>
        <v>28404</v>
      </c>
      <c r="AD79" s="41">
        <f t="shared" si="24"/>
        <v>28404</v>
      </c>
      <c r="AE79" s="3">
        <v>44743</v>
      </c>
      <c r="AF79" s="3"/>
      <c r="AG79" s="3"/>
      <c r="AH79" s="4" t="s">
        <v>67</v>
      </c>
    </row>
    <row r="80" spans="1:34" ht="75" x14ac:dyDescent="0.25">
      <c r="A80" s="8" t="s">
        <v>298</v>
      </c>
      <c r="B80" s="3">
        <v>44551</v>
      </c>
      <c r="C80" s="6">
        <v>1416</v>
      </c>
      <c r="D80" s="8"/>
      <c r="E80" s="9" t="s">
        <v>892</v>
      </c>
      <c r="F80" s="3">
        <v>44600</v>
      </c>
      <c r="G80" s="8" t="s">
        <v>889</v>
      </c>
      <c r="H80" s="4" t="s">
        <v>77</v>
      </c>
      <c r="I80" s="4" t="s">
        <v>299</v>
      </c>
      <c r="J80" s="5">
        <v>954975797.10000002</v>
      </c>
      <c r="K80" s="35">
        <f t="shared" si="23"/>
        <v>954975797.10000002</v>
      </c>
      <c r="L80" s="35">
        <f t="shared" si="23"/>
        <v>954975797.10000002</v>
      </c>
      <c r="M80" s="11">
        <f t="shared" si="20"/>
        <v>86815981.554545447</v>
      </c>
      <c r="N80" s="4" t="s">
        <v>893</v>
      </c>
      <c r="O80" s="4" t="s">
        <v>2167</v>
      </c>
      <c r="P80" s="6" t="s">
        <v>22</v>
      </c>
      <c r="Q80" s="6">
        <v>100</v>
      </c>
      <c r="R80" s="6">
        <v>0</v>
      </c>
      <c r="S80" s="7" t="s">
        <v>26</v>
      </c>
      <c r="T80" s="4">
        <v>30</v>
      </c>
      <c r="U80" s="35">
        <f t="shared" si="25"/>
        <v>9102.81</v>
      </c>
      <c r="V80" s="11">
        <f t="shared" si="21"/>
        <v>827.52818181818179</v>
      </c>
      <c r="W80" s="11">
        <f t="shared" si="22"/>
        <v>8275.2818181818184</v>
      </c>
      <c r="X80" s="11">
        <f t="shared" si="26"/>
        <v>273084.3</v>
      </c>
      <c r="Y80" s="5">
        <f t="shared" si="27"/>
        <v>104910</v>
      </c>
      <c r="Z80" s="5">
        <v>62790</v>
      </c>
      <c r="AA80" s="5">
        <v>42120</v>
      </c>
      <c r="AB80" s="5"/>
      <c r="AC80" s="10">
        <f t="shared" si="28"/>
        <v>3497</v>
      </c>
      <c r="AD80" s="41">
        <f t="shared" si="24"/>
        <v>3497</v>
      </c>
      <c r="AE80" s="3">
        <v>44635</v>
      </c>
      <c r="AF80" s="3">
        <v>44682</v>
      </c>
      <c r="AG80" s="3"/>
      <c r="AH80" s="4" t="s">
        <v>1169</v>
      </c>
    </row>
    <row r="81" spans="1:34" ht="75" x14ac:dyDescent="0.25">
      <c r="A81" s="8" t="s">
        <v>300</v>
      </c>
      <c r="B81" s="3">
        <v>44551</v>
      </c>
      <c r="C81" s="6">
        <v>1416</v>
      </c>
      <c r="D81" s="8"/>
      <c r="E81" s="9" t="s">
        <v>894</v>
      </c>
      <c r="F81" s="3">
        <v>44600</v>
      </c>
      <c r="G81" s="8" t="s">
        <v>890</v>
      </c>
      <c r="H81" s="4" t="s">
        <v>77</v>
      </c>
      <c r="I81" s="4" t="s">
        <v>299</v>
      </c>
      <c r="J81" s="5">
        <v>915105489.29999995</v>
      </c>
      <c r="K81" s="35">
        <f t="shared" si="23"/>
        <v>915105489.29999995</v>
      </c>
      <c r="L81" s="35">
        <f t="shared" si="23"/>
        <v>915105489.29999995</v>
      </c>
      <c r="M81" s="11">
        <f t="shared" si="20"/>
        <v>83191408.118181825</v>
      </c>
      <c r="N81" s="4" t="s">
        <v>893</v>
      </c>
      <c r="O81" s="4" t="s">
        <v>2167</v>
      </c>
      <c r="P81" s="6" t="s">
        <v>22</v>
      </c>
      <c r="Q81" s="6">
        <v>100</v>
      </c>
      <c r="R81" s="6">
        <v>0</v>
      </c>
      <c r="S81" s="7" t="s">
        <v>26</v>
      </c>
      <c r="T81" s="4">
        <v>30</v>
      </c>
      <c r="U81" s="35">
        <f t="shared" si="25"/>
        <v>9102.81</v>
      </c>
      <c r="V81" s="11">
        <f t="shared" si="21"/>
        <v>827.52818181818179</v>
      </c>
      <c r="W81" s="11">
        <f t="shared" si="22"/>
        <v>8275.2818181818184</v>
      </c>
      <c r="X81" s="11">
        <f t="shared" si="26"/>
        <v>273084.3</v>
      </c>
      <c r="Y81" s="5">
        <f t="shared" si="27"/>
        <v>100530</v>
      </c>
      <c r="Z81" s="5">
        <v>60120</v>
      </c>
      <c r="AA81" s="5">
        <v>40410</v>
      </c>
      <c r="AB81" s="5"/>
      <c r="AC81" s="10">
        <f t="shared" si="28"/>
        <v>3351</v>
      </c>
      <c r="AD81" s="41">
        <f t="shared" si="24"/>
        <v>3351</v>
      </c>
      <c r="AE81" s="3">
        <v>44635</v>
      </c>
      <c r="AF81" s="3">
        <v>44682</v>
      </c>
      <c r="AG81" s="3"/>
      <c r="AH81" s="4" t="s">
        <v>1169</v>
      </c>
    </row>
    <row r="82" spans="1:34" ht="78.75" x14ac:dyDescent="0.25">
      <c r="A82" s="8" t="s">
        <v>301</v>
      </c>
      <c r="B82" s="3">
        <v>44551</v>
      </c>
      <c r="C82" s="6">
        <v>1416</v>
      </c>
      <c r="D82" s="8" t="s">
        <v>614</v>
      </c>
      <c r="E82" s="9" t="s">
        <v>613</v>
      </c>
      <c r="F82" s="3">
        <v>44574</v>
      </c>
      <c r="G82" s="8" t="s">
        <v>615</v>
      </c>
      <c r="H82" s="4" t="s">
        <v>73</v>
      </c>
      <c r="I82" s="4" t="s">
        <v>302</v>
      </c>
      <c r="J82" s="5">
        <v>9666990</v>
      </c>
      <c r="K82" s="35">
        <f t="shared" ref="K82:L97" si="29">J82</f>
        <v>9666990</v>
      </c>
      <c r="L82" s="35">
        <f t="shared" si="29"/>
        <v>9666990</v>
      </c>
      <c r="M82" s="11">
        <f t="shared" si="20"/>
        <v>878817.27272727271</v>
      </c>
      <c r="N82" s="4" t="s">
        <v>524</v>
      </c>
      <c r="O82" s="4" t="s">
        <v>2168</v>
      </c>
      <c r="P82" s="6" t="s">
        <v>37</v>
      </c>
      <c r="Q82" s="6">
        <v>0</v>
      </c>
      <c r="R82" s="6">
        <v>100</v>
      </c>
      <c r="S82" s="7" t="s">
        <v>26</v>
      </c>
      <c r="T82" s="4">
        <v>4</v>
      </c>
      <c r="U82" s="35">
        <f t="shared" si="25"/>
        <v>8592.8799999999992</v>
      </c>
      <c r="V82" s="11">
        <f t="shared" si="21"/>
        <v>781.17090909090894</v>
      </c>
      <c r="W82" s="11">
        <f t="shared" si="22"/>
        <v>7811.7090909090903</v>
      </c>
      <c r="X82" s="11">
        <f t="shared" si="26"/>
        <v>34371.519999999997</v>
      </c>
      <c r="Y82" s="5">
        <f t="shared" si="27"/>
        <v>1125</v>
      </c>
      <c r="Z82" s="5">
        <v>1125</v>
      </c>
      <c r="AA82" s="5"/>
      <c r="AB82" s="5"/>
      <c r="AC82" s="10">
        <f t="shared" si="28"/>
        <v>281.25</v>
      </c>
      <c r="AD82" s="41">
        <f t="shared" si="24"/>
        <v>282</v>
      </c>
      <c r="AE82" s="3">
        <v>44652</v>
      </c>
      <c r="AF82" s="3"/>
      <c r="AG82" s="3"/>
      <c r="AH82" s="4" t="s">
        <v>1169</v>
      </c>
    </row>
    <row r="83" spans="1:34" ht="75" x14ac:dyDescent="0.25">
      <c r="A83" s="8" t="s">
        <v>303</v>
      </c>
      <c r="B83" s="3">
        <v>44551</v>
      </c>
      <c r="C83" s="6">
        <v>1416</v>
      </c>
      <c r="D83" s="8" t="s">
        <v>607</v>
      </c>
      <c r="E83" s="9" t="s">
        <v>606</v>
      </c>
      <c r="F83" s="3">
        <v>44610</v>
      </c>
      <c r="G83" s="8" t="s">
        <v>516</v>
      </c>
      <c r="H83" s="4" t="s">
        <v>443</v>
      </c>
      <c r="I83" s="4" t="s">
        <v>304</v>
      </c>
      <c r="J83" s="5">
        <v>18251805</v>
      </c>
      <c r="K83" s="35">
        <f t="shared" si="29"/>
        <v>18251805</v>
      </c>
      <c r="L83" s="35">
        <f t="shared" si="29"/>
        <v>18251805</v>
      </c>
      <c r="M83" s="11">
        <f t="shared" si="20"/>
        <v>1659255</v>
      </c>
      <c r="N83" s="4" t="s">
        <v>510</v>
      </c>
      <c r="O83" s="4" t="s">
        <v>2169</v>
      </c>
      <c r="P83" s="6" t="s">
        <v>22</v>
      </c>
      <c r="Q83" s="6">
        <v>100</v>
      </c>
      <c r="R83" s="6">
        <v>0</v>
      </c>
      <c r="S83" s="7" t="s">
        <v>43</v>
      </c>
      <c r="T83" s="4">
        <v>50</v>
      </c>
      <c r="U83" s="35">
        <f t="shared" si="25"/>
        <v>41.91</v>
      </c>
      <c r="V83" s="11">
        <f t="shared" si="21"/>
        <v>3.8099999999999996</v>
      </c>
      <c r="W83" s="11">
        <f t="shared" si="22"/>
        <v>38.099999999999994</v>
      </c>
      <c r="X83" s="11">
        <f t="shared" si="26"/>
        <v>2095.5</v>
      </c>
      <c r="Y83" s="5">
        <f t="shared" si="27"/>
        <v>435500</v>
      </c>
      <c r="Z83" s="5">
        <v>435500</v>
      </c>
      <c r="AA83" s="5"/>
      <c r="AB83" s="5"/>
      <c r="AC83" s="10">
        <f t="shared" si="28"/>
        <v>8710</v>
      </c>
      <c r="AD83" s="41">
        <f t="shared" si="24"/>
        <v>8710</v>
      </c>
      <c r="AE83" s="3">
        <v>44743</v>
      </c>
      <c r="AF83" s="3"/>
      <c r="AG83" s="3"/>
      <c r="AH83" s="4" t="s">
        <v>67</v>
      </c>
    </row>
    <row r="84" spans="1:34" ht="75" x14ac:dyDescent="0.25">
      <c r="A84" s="8" t="s">
        <v>306</v>
      </c>
      <c r="B84" s="3">
        <v>44551</v>
      </c>
      <c r="C84" s="6">
        <v>1416</v>
      </c>
      <c r="D84" s="8" t="s">
        <v>609</v>
      </c>
      <c r="E84" s="9" t="s">
        <v>608</v>
      </c>
      <c r="F84" s="3">
        <v>44579</v>
      </c>
      <c r="G84" s="8" t="s">
        <v>512</v>
      </c>
      <c r="H84" s="4" t="s">
        <v>443</v>
      </c>
      <c r="I84" s="4" t="s">
        <v>305</v>
      </c>
      <c r="J84" s="5">
        <v>46200750</v>
      </c>
      <c r="K84" s="35">
        <f t="shared" si="29"/>
        <v>46200750</v>
      </c>
      <c r="L84" s="35">
        <f t="shared" si="29"/>
        <v>46200750</v>
      </c>
      <c r="M84" s="11">
        <f t="shared" si="20"/>
        <v>4200068.1818181816</v>
      </c>
      <c r="N84" s="4" t="s">
        <v>513</v>
      </c>
      <c r="O84" s="4" t="s">
        <v>2170</v>
      </c>
      <c r="P84" s="6" t="s">
        <v>22</v>
      </c>
      <c r="Q84" s="6">
        <v>100</v>
      </c>
      <c r="R84" s="6">
        <v>0</v>
      </c>
      <c r="S84" s="7" t="s">
        <v>34</v>
      </c>
      <c r="T84" s="4">
        <v>50</v>
      </c>
      <c r="U84" s="35">
        <f t="shared" si="25"/>
        <v>15</v>
      </c>
      <c r="V84" s="11">
        <f t="shared" si="21"/>
        <v>1.3636363636363635</v>
      </c>
      <c r="W84" s="11">
        <f t="shared" si="22"/>
        <v>13.636363636363637</v>
      </c>
      <c r="X84" s="11">
        <f t="shared" si="26"/>
        <v>750</v>
      </c>
      <c r="Y84" s="5">
        <f t="shared" si="27"/>
        <v>3080050</v>
      </c>
      <c r="Z84" s="5">
        <v>3080050</v>
      </c>
      <c r="AA84" s="5"/>
      <c r="AB84" s="5"/>
      <c r="AC84" s="10">
        <f t="shared" si="28"/>
        <v>61601</v>
      </c>
      <c r="AD84" s="41">
        <f t="shared" si="24"/>
        <v>61601</v>
      </c>
      <c r="AE84" s="3">
        <v>44743</v>
      </c>
      <c r="AF84" s="3"/>
      <c r="AG84" s="3"/>
      <c r="AH84" s="4" t="s">
        <v>67</v>
      </c>
    </row>
    <row r="85" spans="1:34" ht="75" x14ac:dyDescent="0.25">
      <c r="A85" s="8" t="s">
        <v>307</v>
      </c>
      <c r="B85" s="3">
        <v>44551</v>
      </c>
      <c r="C85" s="6">
        <v>1416</v>
      </c>
      <c r="D85" s="8"/>
      <c r="E85" s="9" t="s">
        <v>662</v>
      </c>
      <c r="F85" s="3">
        <v>44585</v>
      </c>
      <c r="G85" s="8" t="s">
        <v>663</v>
      </c>
      <c r="H85" s="4" t="s">
        <v>73</v>
      </c>
      <c r="I85" s="4" t="s">
        <v>308</v>
      </c>
      <c r="J85" s="5">
        <v>8257408.5</v>
      </c>
      <c r="K85" s="35">
        <f t="shared" si="29"/>
        <v>8257408.5</v>
      </c>
      <c r="L85" s="35">
        <f t="shared" si="29"/>
        <v>8257408.5</v>
      </c>
      <c r="M85" s="11">
        <f t="shared" si="20"/>
        <v>750673.5</v>
      </c>
      <c r="N85" s="4" t="s">
        <v>664</v>
      </c>
      <c r="O85" s="4" t="s">
        <v>2171</v>
      </c>
      <c r="P85" s="6" t="s">
        <v>665</v>
      </c>
      <c r="Q85" s="6">
        <v>0</v>
      </c>
      <c r="R85" s="6">
        <v>100</v>
      </c>
      <c r="S85" s="7" t="s">
        <v>26</v>
      </c>
      <c r="T85" s="4">
        <v>50</v>
      </c>
      <c r="U85" s="35">
        <f t="shared" si="25"/>
        <v>63.69</v>
      </c>
      <c r="V85" s="11">
        <f t="shared" si="21"/>
        <v>5.79</v>
      </c>
      <c r="W85" s="11">
        <f t="shared" si="22"/>
        <v>57.9</v>
      </c>
      <c r="X85" s="11">
        <f t="shared" si="26"/>
        <v>3184.5</v>
      </c>
      <c r="Y85" s="5">
        <f t="shared" si="27"/>
        <v>129650</v>
      </c>
      <c r="Z85" s="5">
        <v>129650</v>
      </c>
      <c r="AA85" s="5"/>
      <c r="AB85" s="5"/>
      <c r="AC85" s="10">
        <f t="shared" si="28"/>
        <v>2593</v>
      </c>
      <c r="AD85" s="41">
        <f t="shared" si="24"/>
        <v>2593</v>
      </c>
      <c r="AE85" s="3">
        <v>44621</v>
      </c>
      <c r="AF85" s="3"/>
      <c r="AG85" s="3"/>
      <c r="AH85" s="4" t="s">
        <v>1169</v>
      </c>
    </row>
    <row r="86" spans="1:34" ht="47.25" x14ac:dyDescent="0.25">
      <c r="A86" s="8" t="s">
        <v>310</v>
      </c>
      <c r="B86" s="3">
        <v>44551</v>
      </c>
      <c r="C86" s="6">
        <v>1416</v>
      </c>
      <c r="D86" s="8" t="s">
        <v>462</v>
      </c>
      <c r="E86" s="4" t="s">
        <v>462</v>
      </c>
      <c r="F86" s="3" t="s">
        <v>462</v>
      </c>
      <c r="G86" s="8" t="s">
        <v>462</v>
      </c>
      <c r="H86" s="4" t="s">
        <v>462</v>
      </c>
      <c r="I86" s="4" t="s">
        <v>309</v>
      </c>
      <c r="J86" s="5" t="s">
        <v>462</v>
      </c>
      <c r="K86" s="35" t="str">
        <f t="shared" si="29"/>
        <v>нет заявок</v>
      </c>
      <c r="L86" s="35" t="str">
        <f t="shared" si="29"/>
        <v>нет заявок</v>
      </c>
      <c r="M86" s="11" t="e">
        <f t="shared" si="20"/>
        <v>#VALUE!</v>
      </c>
      <c r="N86" s="4" t="s">
        <v>462</v>
      </c>
      <c r="O86" s="4" t="s">
        <v>462</v>
      </c>
      <c r="P86" s="6" t="s">
        <v>462</v>
      </c>
      <c r="Q86" s="6" t="s">
        <v>462</v>
      </c>
      <c r="R86" s="6" t="s">
        <v>462</v>
      </c>
      <c r="S86" s="7" t="s">
        <v>26</v>
      </c>
      <c r="T86" s="4" t="s">
        <v>462</v>
      </c>
      <c r="U86" s="35" t="s">
        <v>462</v>
      </c>
      <c r="V86" s="11" t="e">
        <f t="shared" si="21"/>
        <v>#VALUE!</v>
      </c>
      <c r="W86" s="11" t="e">
        <f t="shared" si="22"/>
        <v>#VALUE!</v>
      </c>
      <c r="X86" s="44" t="s">
        <v>462</v>
      </c>
      <c r="Y86" s="5">
        <f>Z86</f>
        <v>2167.1999999999998</v>
      </c>
      <c r="Z86" s="5">
        <v>2167.1999999999998</v>
      </c>
      <c r="AA86" s="5" t="s">
        <v>462</v>
      </c>
      <c r="AB86" s="5" t="s">
        <v>462</v>
      </c>
      <c r="AC86" s="10" t="s">
        <v>462</v>
      </c>
      <c r="AD86" s="10" t="s">
        <v>462</v>
      </c>
      <c r="AE86" s="3">
        <v>44652</v>
      </c>
      <c r="AF86" s="3" t="s">
        <v>462</v>
      </c>
      <c r="AG86" s="3" t="s">
        <v>462</v>
      </c>
      <c r="AH86" s="4" t="s">
        <v>462</v>
      </c>
    </row>
    <row r="87" spans="1:34" ht="75" x14ac:dyDescent="0.25">
      <c r="A87" s="8" t="s">
        <v>312</v>
      </c>
      <c r="B87" s="3">
        <v>44551</v>
      </c>
      <c r="C87" s="6">
        <v>1416</v>
      </c>
      <c r="D87" s="8"/>
      <c r="E87" s="9" t="s">
        <v>552</v>
      </c>
      <c r="F87" s="3">
        <v>44580</v>
      </c>
      <c r="G87" s="8" t="s">
        <v>553</v>
      </c>
      <c r="H87" s="4" t="s">
        <v>77</v>
      </c>
      <c r="I87" s="4" t="s">
        <v>311</v>
      </c>
      <c r="J87" s="5">
        <v>63144928</v>
      </c>
      <c r="K87" s="35">
        <f t="shared" si="29"/>
        <v>63144928</v>
      </c>
      <c r="L87" s="35">
        <f t="shared" si="29"/>
        <v>63144928</v>
      </c>
      <c r="M87" s="11">
        <f t="shared" si="20"/>
        <v>5740448</v>
      </c>
      <c r="N87" s="4" t="s">
        <v>554</v>
      </c>
      <c r="O87" s="4" t="s">
        <v>2172</v>
      </c>
      <c r="P87" s="6" t="s">
        <v>555</v>
      </c>
      <c r="Q87" s="6">
        <v>0</v>
      </c>
      <c r="R87" s="6">
        <v>100</v>
      </c>
      <c r="S87" s="7" t="s">
        <v>26</v>
      </c>
      <c r="T87" s="4">
        <v>4</v>
      </c>
      <c r="U87" s="35">
        <f t="shared" ref="U87:U102" si="30">J87/Y87</f>
        <v>2013.55</v>
      </c>
      <c r="V87" s="11">
        <f t="shared" si="21"/>
        <v>183.05</v>
      </c>
      <c r="W87" s="11">
        <f t="shared" si="22"/>
        <v>1830.5</v>
      </c>
      <c r="X87" s="11">
        <f t="shared" ref="X87:X99" si="31">U87*T87</f>
        <v>8054.2</v>
      </c>
      <c r="Y87" s="5">
        <f t="shared" si="27"/>
        <v>31360</v>
      </c>
      <c r="Z87" s="5">
        <v>31360</v>
      </c>
      <c r="AA87" s="5"/>
      <c r="AB87" s="5"/>
      <c r="AC87" s="10">
        <f t="shared" ref="AC87:AC99" si="32">Y87/T87</f>
        <v>7840</v>
      </c>
      <c r="AD87" s="41">
        <f t="shared" si="24"/>
        <v>7840</v>
      </c>
      <c r="AE87" s="3">
        <v>44713</v>
      </c>
      <c r="AF87" s="3"/>
      <c r="AG87" s="3"/>
      <c r="AH87" s="4" t="s">
        <v>1169</v>
      </c>
    </row>
    <row r="88" spans="1:34" ht="110.25" x14ac:dyDescent="0.25">
      <c r="A88" s="8" t="s">
        <v>314</v>
      </c>
      <c r="B88" s="3">
        <v>44551</v>
      </c>
      <c r="C88" s="6">
        <v>1416</v>
      </c>
      <c r="D88" s="8"/>
      <c r="E88" s="9" t="s">
        <v>556</v>
      </c>
      <c r="F88" s="3">
        <v>44580</v>
      </c>
      <c r="G88" s="8" t="s">
        <v>557</v>
      </c>
      <c r="H88" s="4" t="s">
        <v>77</v>
      </c>
      <c r="I88" s="4" t="s">
        <v>313</v>
      </c>
      <c r="J88" s="5">
        <v>188799337.59999999</v>
      </c>
      <c r="K88" s="35">
        <f t="shared" si="29"/>
        <v>188799337.59999999</v>
      </c>
      <c r="L88" s="35">
        <f t="shared" si="29"/>
        <v>188799337.59999999</v>
      </c>
      <c r="M88" s="11">
        <f t="shared" si="20"/>
        <v>17163576.145454545</v>
      </c>
      <c r="N88" s="4" t="s">
        <v>558</v>
      </c>
      <c r="O88" s="4" t="s">
        <v>2173</v>
      </c>
      <c r="P88" s="6" t="s">
        <v>22</v>
      </c>
      <c r="Q88" s="6">
        <v>100</v>
      </c>
      <c r="R88" s="6">
        <v>0</v>
      </c>
      <c r="S88" s="7" t="s">
        <v>51</v>
      </c>
      <c r="T88" s="4">
        <v>15</v>
      </c>
      <c r="U88" s="35">
        <f t="shared" si="30"/>
        <v>136.9</v>
      </c>
      <c r="V88" s="11">
        <f t="shared" si="21"/>
        <v>12.445454545454545</v>
      </c>
      <c r="W88" s="11">
        <f t="shared" si="22"/>
        <v>124.45454545454547</v>
      </c>
      <c r="X88" s="11">
        <f t="shared" si="31"/>
        <v>2053.5</v>
      </c>
      <c r="Y88" s="5">
        <f t="shared" si="27"/>
        <v>1379104</v>
      </c>
      <c r="Z88" s="5">
        <v>975000</v>
      </c>
      <c r="AA88" s="5">
        <v>404104</v>
      </c>
      <c r="AB88" s="5"/>
      <c r="AC88" s="10">
        <f t="shared" si="32"/>
        <v>91940.266666666663</v>
      </c>
      <c r="AD88" s="41">
        <f t="shared" si="24"/>
        <v>91941</v>
      </c>
      <c r="AE88" s="3">
        <v>44621</v>
      </c>
      <c r="AF88" s="3">
        <v>44835</v>
      </c>
      <c r="AG88" s="3"/>
      <c r="AH88" s="42" t="s">
        <v>2994</v>
      </c>
    </row>
    <row r="89" spans="1:34" ht="141.75" x14ac:dyDescent="0.25">
      <c r="A89" s="8" t="s">
        <v>316</v>
      </c>
      <c r="B89" s="3">
        <v>44551</v>
      </c>
      <c r="C89" s="6">
        <v>1416</v>
      </c>
      <c r="D89" s="8" t="s">
        <v>533</v>
      </c>
      <c r="E89" s="9" t="s">
        <v>532</v>
      </c>
      <c r="F89" s="3">
        <v>44574</v>
      </c>
      <c r="G89" s="8" t="s">
        <v>534</v>
      </c>
      <c r="H89" s="4" t="s">
        <v>73</v>
      </c>
      <c r="I89" s="4" t="s">
        <v>315</v>
      </c>
      <c r="J89" s="5">
        <v>392730</v>
      </c>
      <c r="K89" s="35">
        <f t="shared" si="29"/>
        <v>392730</v>
      </c>
      <c r="L89" s="35">
        <f t="shared" si="29"/>
        <v>392730</v>
      </c>
      <c r="M89" s="11">
        <f t="shared" si="20"/>
        <v>35702.727272727272</v>
      </c>
      <c r="N89" s="4" t="s">
        <v>524</v>
      </c>
      <c r="O89" s="4" t="s">
        <v>2174</v>
      </c>
      <c r="P89" s="6" t="s">
        <v>523</v>
      </c>
      <c r="Q89" s="6">
        <v>0</v>
      </c>
      <c r="R89" s="6">
        <v>100</v>
      </c>
      <c r="S89" s="7" t="s">
        <v>51</v>
      </c>
      <c r="T89" s="4">
        <v>40</v>
      </c>
      <c r="U89" s="35">
        <f t="shared" si="30"/>
        <v>251.75</v>
      </c>
      <c r="V89" s="11">
        <f t="shared" si="21"/>
        <v>22.886363636363637</v>
      </c>
      <c r="W89" s="11">
        <f t="shared" si="22"/>
        <v>228.86363636363637</v>
      </c>
      <c r="X89" s="11">
        <f t="shared" si="31"/>
        <v>10070</v>
      </c>
      <c r="Y89" s="5">
        <f t="shared" si="27"/>
        <v>1560</v>
      </c>
      <c r="Z89" s="5">
        <v>1560</v>
      </c>
      <c r="AA89" s="5"/>
      <c r="AB89" s="5"/>
      <c r="AC89" s="10">
        <f t="shared" si="32"/>
        <v>39</v>
      </c>
      <c r="AD89" s="41">
        <f t="shared" si="24"/>
        <v>39</v>
      </c>
      <c r="AE89" s="3">
        <v>44652</v>
      </c>
      <c r="AF89" s="3"/>
      <c r="AG89" s="3"/>
      <c r="AH89" s="4" t="s">
        <v>1169</v>
      </c>
    </row>
    <row r="90" spans="1:34" ht="173.25" x14ac:dyDescent="0.25">
      <c r="A90" s="8" t="s">
        <v>318</v>
      </c>
      <c r="B90" s="3">
        <v>44552</v>
      </c>
      <c r="C90" s="6">
        <v>1416</v>
      </c>
      <c r="D90" s="8" t="s">
        <v>1072</v>
      </c>
      <c r="E90" s="9" t="s">
        <v>811</v>
      </c>
      <c r="F90" s="3">
        <v>44589</v>
      </c>
      <c r="G90" s="8" t="s">
        <v>814</v>
      </c>
      <c r="H90" s="4" t="s">
        <v>73</v>
      </c>
      <c r="I90" s="4" t="s">
        <v>317</v>
      </c>
      <c r="J90" s="5">
        <v>206400287</v>
      </c>
      <c r="K90" s="35">
        <f t="shared" si="29"/>
        <v>206400287</v>
      </c>
      <c r="L90" s="35">
        <f t="shared" si="29"/>
        <v>206400287</v>
      </c>
      <c r="M90" s="11">
        <f t="shared" si="20"/>
        <v>18763662.454545453</v>
      </c>
      <c r="N90" s="4" t="s">
        <v>803</v>
      </c>
      <c r="O90" s="4" t="s">
        <v>2175</v>
      </c>
      <c r="P90" s="6" t="s">
        <v>22</v>
      </c>
      <c r="Q90" s="6">
        <v>100</v>
      </c>
      <c r="R90" s="6">
        <v>0</v>
      </c>
      <c r="S90" s="7" t="s">
        <v>34</v>
      </c>
      <c r="T90" s="4">
        <v>120</v>
      </c>
      <c r="U90" s="35">
        <f t="shared" si="30"/>
        <v>60.79</v>
      </c>
      <c r="V90" s="11">
        <f t="shared" si="21"/>
        <v>5.5263636363636364</v>
      </c>
      <c r="W90" s="11">
        <f t="shared" si="22"/>
        <v>55.263636363636365</v>
      </c>
      <c r="X90" s="11">
        <f t="shared" si="31"/>
        <v>7294.8</v>
      </c>
      <c r="Y90" s="5">
        <f t="shared" si="27"/>
        <v>3395300</v>
      </c>
      <c r="Z90" s="5">
        <v>3395300</v>
      </c>
      <c r="AA90" s="5"/>
      <c r="AB90" s="5"/>
      <c r="AC90" s="10">
        <f t="shared" si="32"/>
        <v>28294.166666666668</v>
      </c>
      <c r="AD90" s="41">
        <f t="shared" si="24"/>
        <v>28295</v>
      </c>
      <c r="AE90" s="3">
        <v>44743</v>
      </c>
      <c r="AF90" s="3"/>
      <c r="AG90" s="3"/>
      <c r="AH90" s="4" t="s">
        <v>1169</v>
      </c>
    </row>
    <row r="91" spans="1:34" ht="173.25" x14ac:dyDescent="0.25">
      <c r="A91" s="8" t="s">
        <v>650</v>
      </c>
      <c r="B91" s="3">
        <v>44552</v>
      </c>
      <c r="C91" s="6">
        <v>1416</v>
      </c>
      <c r="D91" s="8" t="s">
        <v>801</v>
      </c>
      <c r="E91" s="9" t="s">
        <v>800</v>
      </c>
      <c r="F91" s="3">
        <v>44587</v>
      </c>
      <c r="G91" s="8" t="s">
        <v>802</v>
      </c>
      <c r="H91" s="4" t="s">
        <v>73</v>
      </c>
      <c r="I91" s="4" t="s">
        <v>319</v>
      </c>
      <c r="J91" s="5">
        <v>52805819.32</v>
      </c>
      <c r="K91" s="35">
        <f t="shared" si="29"/>
        <v>52805819.32</v>
      </c>
      <c r="L91" s="35">
        <f t="shared" si="29"/>
        <v>52805819.32</v>
      </c>
      <c r="M91" s="11">
        <f t="shared" si="20"/>
        <v>4800529.0290909093</v>
      </c>
      <c r="N91" s="4" t="s">
        <v>803</v>
      </c>
      <c r="O91" s="4" t="s">
        <v>2176</v>
      </c>
      <c r="P91" s="6" t="s">
        <v>22</v>
      </c>
      <c r="Q91" s="6">
        <v>100</v>
      </c>
      <c r="R91" s="6">
        <v>0</v>
      </c>
      <c r="S91" s="7" t="s">
        <v>34</v>
      </c>
      <c r="T91" s="4">
        <v>100</v>
      </c>
      <c r="U91" s="35">
        <f t="shared" si="30"/>
        <v>24.28</v>
      </c>
      <c r="V91" s="11">
        <f t="shared" si="21"/>
        <v>2.2072727272727275</v>
      </c>
      <c r="W91" s="11">
        <f t="shared" si="22"/>
        <v>22.072727272727274</v>
      </c>
      <c r="X91" s="11">
        <f t="shared" si="31"/>
        <v>2428</v>
      </c>
      <c r="Y91" s="5">
        <f t="shared" si="27"/>
        <v>2174869</v>
      </c>
      <c r="Z91" s="5">
        <v>2174869</v>
      </c>
      <c r="AA91" s="5"/>
      <c r="AB91" s="5"/>
      <c r="AC91" s="10">
        <f t="shared" si="32"/>
        <v>21748.69</v>
      </c>
      <c r="AD91" s="41">
        <f t="shared" si="24"/>
        <v>21749</v>
      </c>
      <c r="AE91" s="3">
        <v>44743</v>
      </c>
      <c r="AF91" s="3"/>
      <c r="AG91" s="3"/>
      <c r="AH91" s="4" t="s">
        <v>1169</v>
      </c>
    </row>
    <row r="92" spans="1:34" ht="75" x14ac:dyDescent="0.25">
      <c r="A92" s="8" t="s">
        <v>321</v>
      </c>
      <c r="B92" s="3">
        <v>44552</v>
      </c>
      <c r="C92" s="6">
        <v>1416</v>
      </c>
      <c r="D92" s="8" t="s">
        <v>1491</v>
      </c>
      <c r="E92" s="9" t="s">
        <v>1490</v>
      </c>
      <c r="F92" s="3">
        <v>44600</v>
      </c>
      <c r="G92" s="8" t="s">
        <v>919</v>
      </c>
      <c r="H92" s="4" t="s">
        <v>77</v>
      </c>
      <c r="I92" s="4" t="s">
        <v>320</v>
      </c>
      <c r="J92" s="5">
        <v>983649648.60000002</v>
      </c>
      <c r="K92" s="35">
        <f t="shared" si="29"/>
        <v>983649648.60000002</v>
      </c>
      <c r="L92" s="35">
        <f t="shared" si="29"/>
        <v>983649648.60000002</v>
      </c>
      <c r="M92" s="11">
        <f t="shared" si="20"/>
        <v>89422695.327272728</v>
      </c>
      <c r="N92" s="4" t="s">
        <v>893</v>
      </c>
      <c r="O92" s="4" t="s">
        <v>2177</v>
      </c>
      <c r="P92" s="6" t="s">
        <v>22</v>
      </c>
      <c r="Q92" s="6">
        <v>100</v>
      </c>
      <c r="R92" s="6">
        <v>0</v>
      </c>
      <c r="S92" s="7" t="s">
        <v>26</v>
      </c>
      <c r="T92" s="4">
        <v>30</v>
      </c>
      <c r="U92" s="35">
        <f t="shared" si="30"/>
        <v>9102.81</v>
      </c>
      <c r="V92" s="11">
        <f t="shared" si="21"/>
        <v>827.52818181818179</v>
      </c>
      <c r="W92" s="11">
        <f t="shared" si="22"/>
        <v>8275.2818181818184</v>
      </c>
      <c r="X92" s="11">
        <f t="shared" si="31"/>
        <v>273084.3</v>
      </c>
      <c r="Y92" s="5">
        <f t="shared" si="27"/>
        <v>108060</v>
      </c>
      <c r="Z92" s="5">
        <v>64590</v>
      </c>
      <c r="AA92" s="5">
        <v>43470</v>
      </c>
      <c r="AB92" s="5"/>
      <c r="AC92" s="10">
        <f t="shared" si="32"/>
        <v>3602</v>
      </c>
      <c r="AD92" s="41">
        <f t="shared" si="24"/>
        <v>3602</v>
      </c>
      <c r="AE92" s="3">
        <v>44635</v>
      </c>
      <c r="AF92" s="3">
        <v>44682</v>
      </c>
      <c r="AG92" s="3"/>
      <c r="AH92" s="4" t="s">
        <v>1169</v>
      </c>
    </row>
    <row r="93" spans="1:34" ht="141.75" x14ac:dyDescent="0.25">
      <c r="A93" s="8" t="s">
        <v>323</v>
      </c>
      <c r="B93" s="3">
        <v>44552</v>
      </c>
      <c r="C93" s="6">
        <v>1416</v>
      </c>
      <c r="D93" s="8" t="s">
        <v>521</v>
      </c>
      <c r="E93" s="9" t="s">
        <v>520</v>
      </c>
      <c r="F93" s="3">
        <v>44574</v>
      </c>
      <c r="G93" s="8" t="s">
        <v>522</v>
      </c>
      <c r="H93" s="4" t="s">
        <v>73</v>
      </c>
      <c r="I93" s="4" t="s">
        <v>322</v>
      </c>
      <c r="J93" s="5">
        <v>7901943.5</v>
      </c>
      <c r="K93" s="35">
        <f t="shared" si="29"/>
        <v>7901943.5</v>
      </c>
      <c r="L93" s="35">
        <f t="shared" si="29"/>
        <v>7901943.5</v>
      </c>
      <c r="M93" s="11">
        <f t="shared" si="20"/>
        <v>718358.5</v>
      </c>
      <c r="N93" s="4" t="s">
        <v>524</v>
      </c>
      <c r="O93" s="4" t="s">
        <v>2178</v>
      </c>
      <c r="P93" s="6" t="s">
        <v>523</v>
      </c>
      <c r="Q93" s="6">
        <v>0</v>
      </c>
      <c r="R93" s="6">
        <v>100</v>
      </c>
      <c r="S93" s="7" t="s">
        <v>51</v>
      </c>
      <c r="T93" s="4">
        <v>100</v>
      </c>
      <c r="U93" s="35">
        <f t="shared" si="30"/>
        <v>231.22</v>
      </c>
      <c r="V93" s="11">
        <f t="shared" si="21"/>
        <v>21.02</v>
      </c>
      <c r="W93" s="11">
        <f t="shared" si="22"/>
        <v>210.2</v>
      </c>
      <c r="X93" s="11">
        <f t="shared" si="31"/>
        <v>23122</v>
      </c>
      <c r="Y93" s="5">
        <f t="shared" si="27"/>
        <v>34175</v>
      </c>
      <c r="Z93" s="5">
        <v>34175</v>
      </c>
      <c r="AA93" s="5"/>
      <c r="AB93" s="5"/>
      <c r="AC93" s="10">
        <f t="shared" si="32"/>
        <v>341.75</v>
      </c>
      <c r="AD93" s="41">
        <f t="shared" si="24"/>
        <v>342</v>
      </c>
      <c r="AE93" s="3">
        <v>44652</v>
      </c>
      <c r="AF93" s="3"/>
      <c r="AG93" s="3"/>
      <c r="AH93" s="4" t="s">
        <v>1169</v>
      </c>
    </row>
    <row r="94" spans="1:34" ht="75" x14ac:dyDescent="0.25">
      <c r="A94" s="8" t="s">
        <v>325</v>
      </c>
      <c r="B94" s="3">
        <v>44552</v>
      </c>
      <c r="C94" s="6">
        <v>1416</v>
      </c>
      <c r="D94" s="8" t="s">
        <v>1493</v>
      </c>
      <c r="E94" s="9" t="s">
        <v>1492</v>
      </c>
      <c r="F94" s="3">
        <v>44600</v>
      </c>
      <c r="G94" s="8" t="s">
        <v>920</v>
      </c>
      <c r="H94" s="4" t="s">
        <v>73</v>
      </c>
      <c r="I94" s="4" t="s">
        <v>324</v>
      </c>
      <c r="J94" s="5">
        <v>625437570</v>
      </c>
      <c r="K94" s="35">
        <f t="shared" si="29"/>
        <v>625437570</v>
      </c>
      <c r="L94" s="35">
        <f t="shared" si="29"/>
        <v>625437570</v>
      </c>
      <c r="M94" s="11">
        <f t="shared" si="20"/>
        <v>56857960.909090906</v>
      </c>
      <c r="N94" s="4" t="s">
        <v>58</v>
      </c>
      <c r="O94" s="4" t="s">
        <v>2179</v>
      </c>
      <c r="P94" s="6" t="s">
        <v>33</v>
      </c>
      <c r="Q94" s="6">
        <v>0</v>
      </c>
      <c r="R94" s="6">
        <v>100</v>
      </c>
      <c r="S94" s="7" t="s">
        <v>26</v>
      </c>
      <c r="T94" s="4">
        <v>10</v>
      </c>
      <c r="U94" s="35">
        <f t="shared" si="30"/>
        <v>25791.24</v>
      </c>
      <c r="V94" s="11">
        <f t="shared" si="21"/>
        <v>2344.6581818181821</v>
      </c>
      <c r="W94" s="11">
        <f t="shared" si="22"/>
        <v>23446.581818181818</v>
      </c>
      <c r="X94" s="11">
        <f t="shared" si="31"/>
        <v>257912.40000000002</v>
      </c>
      <c r="Y94" s="5">
        <f t="shared" si="27"/>
        <v>24250</v>
      </c>
      <c r="Z94" s="5">
        <v>24250</v>
      </c>
      <c r="AA94" s="5"/>
      <c r="AB94" s="5"/>
      <c r="AC94" s="10">
        <f t="shared" si="32"/>
        <v>2425</v>
      </c>
      <c r="AD94" s="41">
        <f t="shared" si="24"/>
        <v>2425</v>
      </c>
      <c r="AE94" s="3">
        <v>44621</v>
      </c>
      <c r="AF94" s="3"/>
      <c r="AG94" s="3"/>
      <c r="AH94" s="4" t="s">
        <v>1169</v>
      </c>
    </row>
    <row r="95" spans="1:34" ht="78.75" x14ac:dyDescent="0.25">
      <c r="A95" s="8" t="s">
        <v>327</v>
      </c>
      <c r="B95" s="3">
        <v>44553</v>
      </c>
      <c r="C95" s="6">
        <v>1416</v>
      </c>
      <c r="D95" s="8" t="s">
        <v>1495</v>
      </c>
      <c r="E95" s="9" t="s">
        <v>1494</v>
      </c>
      <c r="F95" s="3">
        <v>44600</v>
      </c>
      <c r="G95" s="8" t="s">
        <v>921</v>
      </c>
      <c r="H95" s="4" t="s">
        <v>131</v>
      </c>
      <c r="I95" s="4" t="s">
        <v>326</v>
      </c>
      <c r="J95" s="5">
        <v>722653610</v>
      </c>
      <c r="K95" s="35">
        <f t="shared" si="29"/>
        <v>722653610</v>
      </c>
      <c r="L95" s="35">
        <f t="shared" si="29"/>
        <v>722653610</v>
      </c>
      <c r="M95" s="11">
        <f t="shared" si="20"/>
        <v>65695782.727272727</v>
      </c>
      <c r="N95" s="4" t="s">
        <v>132</v>
      </c>
      <c r="O95" s="4" t="s">
        <v>2182</v>
      </c>
      <c r="P95" s="6" t="s">
        <v>36</v>
      </c>
      <c r="Q95" s="6">
        <v>0</v>
      </c>
      <c r="R95" s="6">
        <v>100</v>
      </c>
      <c r="S95" s="7" t="s">
        <v>26</v>
      </c>
      <c r="T95" s="4">
        <v>20</v>
      </c>
      <c r="U95" s="35">
        <f t="shared" si="30"/>
        <v>3559.87</v>
      </c>
      <c r="V95" s="11">
        <f t="shared" si="21"/>
        <v>323.62454545454545</v>
      </c>
      <c r="W95" s="11">
        <f t="shared" si="22"/>
        <v>3236.2454545454543</v>
      </c>
      <c r="X95" s="11">
        <f t="shared" si="31"/>
        <v>71197.399999999994</v>
      </c>
      <c r="Y95" s="5">
        <f t="shared" si="27"/>
        <v>203000</v>
      </c>
      <c r="Z95" s="5">
        <v>172360</v>
      </c>
      <c r="AA95" s="5">
        <v>30640</v>
      </c>
      <c r="AB95" s="5"/>
      <c r="AC95" s="10">
        <f t="shared" si="32"/>
        <v>10150</v>
      </c>
      <c r="AD95" s="41">
        <f t="shared" si="24"/>
        <v>10150</v>
      </c>
      <c r="AE95" s="3">
        <v>44713</v>
      </c>
      <c r="AF95" s="3">
        <v>44805</v>
      </c>
      <c r="AG95" s="3"/>
      <c r="AH95" s="42" t="s">
        <v>1169</v>
      </c>
    </row>
    <row r="96" spans="1:34" ht="78.75" x14ac:dyDescent="0.25">
      <c r="A96" s="8" t="s">
        <v>328</v>
      </c>
      <c r="B96" s="3">
        <v>44553</v>
      </c>
      <c r="C96" s="6">
        <v>1416</v>
      </c>
      <c r="D96" s="8" t="s">
        <v>1497</v>
      </c>
      <c r="E96" s="9" t="s">
        <v>1496</v>
      </c>
      <c r="F96" s="3">
        <v>44600</v>
      </c>
      <c r="G96" s="8" t="s">
        <v>922</v>
      </c>
      <c r="H96" s="4" t="s">
        <v>73</v>
      </c>
      <c r="I96" s="4" t="s">
        <v>324</v>
      </c>
      <c r="J96" s="5">
        <v>663350692.79999995</v>
      </c>
      <c r="K96" s="35">
        <f t="shared" si="29"/>
        <v>663350692.79999995</v>
      </c>
      <c r="L96" s="35">
        <f t="shared" si="29"/>
        <v>663350692.79999995</v>
      </c>
      <c r="M96" s="11">
        <f t="shared" si="20"/>
        <v>60304608.436363637</v>
      </c>
      <c r="N96" s="4" t="s">
        <v>58</v>
      </c>
      <c r="O96" s="4" t="s">
        <v>2183</v>
      </c>
      <c r="P96" s="6" t="s">
        <v>33</v>
      </c>
      <c r="Q96" s="6">
        <v>0</v>
      </c>
      <c r="R96" s="6">
        <v>100</v>
      </c>
      <c r="S96" s="7" t="s">
        <v>26</v>
      </c>
      <c r="T96" s="4">
        <v>10</v>
      </c>
      <c r="U96" s="35">
        <f t="shared" si="30"/>
        <v>25791.239999999998</v>
      </c>
      <c r="V96" s="11">
        <f t="shared" si="21"/>
        <v>2344.6581818181817</v>
      </c>
      <c r="W96" s="11">
        <f t="shared" si="22"/>
        <v>23446.581818181818</v>
      </c>
      <c r="X96" s="11">
        <f t="shared" si="31"/>
        <v>257912.39999999997</v>
      </c>
      <c r="Y96" s="5">
        <f t="shared" si="27"/>
        <v>25720</v>
      </c>
      <c r="Z96" s="5">
        <v>25720</v>
      </c>
      <c r="AA96" s="5"/>
      <c r="AB96" s="5"/>
      <c r="AC96" s="10">
        <f t="shared" si="32"/>
        <v>2572</v>
      </c>
      <c r="AD96" s="41">
        <f t="shared" si="24"/>
        <v>2572</v>
      </c>
      <c r="AE96" s="3">
        <v>44621</v>
      </c>
      <c r="AF96" s="3"/>
      <c r="AG96" s="3"/>
      <c r="AH96" s="4" t="s">
        <v>1169</v>
      </c>
    </row>
    <row r="97" spans="1:34" ht="78.75" x14ac:dyDescent="0.25">
      <c r="A97" s="8" t="s">
        <v>377</v>
      </c>
      <c r="B97" s="3">
        <v>44553</v>
      </c>
      <c r="C97" s="6">
        <v>1416</v>
      </c>
      <c r="D97" s="8" t="s">
        <v>1499</v>
      </c>
      <c r="E97" s="9" t="s">
        <v>1498</v>
      </c>
      <c r="F97" s="3">
        <v>44600</v>
      </c>
      <c r="G97" s="6" t="s">
        <v>924</v>
      </c>
      <c r="H97" s="4" t="s">
        <v>131</v>
      </c>
      <c r="I97" s="4" t="s">
        <v>326</v>
      </c>
      <c r="J97" s="5">
        <v>543948136</v>
      </c>
      <c r="K97" s="35">
        <f t="shared" si="29"/>
        <v>543948136</v>
      </c>
      <c r="L97" s="35">
        <f t="shared" si="29"/>
        <v>543948136</v>
      </c>
      <c r="M97" s="11">
        <f t="shared" si="20"/>
        <v>49449830.545454547</v>
      </c>
      <c r="N97" s="4" t="s">
        <v>132</v>
      </c>
      <c r="O97" s="4" t="s">
        <v>2184</v>
      </c>
      <c r="P97" s="6" t="s">
        <v>36</v>
      </c>
      <c r="Q97" s="6">
        <v>0</v>
      </c>
      <c r="R97" s="6">
        <v>100</v>
      </c>
      <c r="S97" s="6" t="s">
        <v>26</v>
      </c>
      <c r="T97" s="4">
        <v>20</v>
      </c>
      <c r="U97" s="35">
        <f t="shared" si="30"/>
        <v>3559.87</v>
      </c>
      <c r="V97" s="11">
        <f t="shared" si="21"/>
        <v>323.62454545454545</v>
      </c>
      <c r="W97" s="11">
        <f t="shared" si="22"/>
        <v>3236.2454545454543</v>
      </c>
      <c r="X97" s="11">
        <f t="shared" si="31"/>
        <v>71197.399999999994</v>
      </c>
      <c r="Y97" s="5">
        <f t="shared" si="27"/>
        <v>152800</v>
      </c>
      <c r="Z97" s="5">
        <v>129140</v>
      </c>
      <c r="AA97" s="5">
        <v>23660</v>
      </c>
      <c r="AB97" s="5"/>
      <c r="AC97" s="10">
        <f t="shared" si="32"/>
        <v>7640</v>
      </c>
      <c r="AD97" s="41">
        <f t="shared" si="24"/>
        <v>7640</v>
      </c>
      <c r="AE97" s="3">
        <v>44713</v>
      </c>
      <c r="AF97" s="3">
        <v>44805</v>
      </c>
      <c r="AG97" s="3"/>
      <c r="AH97" s="42" t="s">
        <v>3614</v>
      </c>
    </row>
    <row r="98" spans="1:34" ht="346.5" x14ac:dyDescent="0.25">
      <c r="A98" s="8" t="s">
        <v>378</v>
      </c>
      <c r="B98" s="3">
        <v>44553</v>
      </c>
      <c r="C98" s="6">
        <v>1416</v>
      </c>
      <c r="D98" s="8" t="s">
        <v>1501</v>
      </c>
      <c r="E98" s="9" t="s">
        <v>1500</v>
      </c>
      <c r="F98" s="3">
        <v>44600</v>
      </c>
      <c r="G98" s="6" t="s">
        <v>925</v>
      </c>
      <c r="H98" s="4" t="s">
        <v>74</v>
      </c>
      <c r="I98" s="4" t="s">
        <v>411</v>
      </c>
      <c r="J98" s="5">
        <v>503431217</v>
      </c>
      <c r="K98" s="35">
        <f t="shared" ref="K98:L121" si="33">J98</f>
        <v>503431217</v>
      </c>
      <c r="L98" s="35">
        <f t="shared" si="33"/>
        <v>503431217</v>
      </c>
      <c r="M98" s="11">
        <f t="shared" si="20"/>
        <v>45766474.272727273</v>
      </c>
      <c r="N98" s="4" t="s">
        <v>279</v>
      </c>
      <c r="O98" s="4" t="s">
        <v>2185</v>
      </c>
      <c r="P98" s="6" t="s">
        <v>117</v>
      </c>
      <c r="Q98" s="6">
        <v>0</v>
      </c>
      <c r="R98" s="6">
        <v>100</v>
      </c>
      <c r="S98" s="6" t="s">
        <v>23</v>
      </c>
      <c r="T98" s="4">
        <v>800</v>
      </c>
      <c r="U98" s="35">
        <f t="shared" si="30"/>
        <v>25.33</v>
      </c>
      <c r="V98" s="11">
        <f t="shared" si="21"/>
        <v>2.3027272727272727</v>
      </c>
      <c r="W98" s="11">
        <f t="shared" si="22"/>
        <v>23.027272727272724</v>
      </c>
      <c r="X98" s="11">
        <f t="shared" si="31"/>
        <v>20264</v>
      </c>
      <c r="Y98" s="5">
        <f t="shared" si="27"/>
        <v>19874900</v>
      </c>
      <c r="Z98" s="5">
        <v>2713600</v>
      </c>
      <c r="AA98" s="5">
        <v>17161300</v>
      </c>
      <c r="AB98" s="5"/>
      <c r="AC98" s="10">
        <f t="shared" si="32"/>
        <v>24843.625</v>
      </c>
      <c r="AD98" s="41">
        <f t="shared" si="24"/>
        <v>24844</v>
      </c>
      <c r="AE98" s="3">
        <v>44621</v>
      </c>
      <c r="AF98" s="3">
        <v>44743</v>
      </c>
      <c r="AG98" s="3"/>
      <c r="AH98" s="42" t="s">
        <v>1169</v>
      </c>
    </row>
    <row r="99" spans="1:34" ht="204.75" x14ac:dyDescent="0.25">
      <c r="A99" s="8" t="s">
        <v>379</v>
      </c>
      <c r="B99" s="3">
        <v>44553</v>
      </c>
      <c r="C99" s="6">
        <v>1416</v>
      </c>
      <c r="D99" s="8" t="s">
        <v>1503</v>
      </c>
      <c r="E99" s="9" t="s">
        <v>1502</v>
      </c>
      <c r="F99" s="3">
        <v>44600</v>
      </c>
      <c r="G99" s="6" t="s">
        <v>926</v>
      </c>
      <c r="H99" s="4" t="s">
        <v>77</v>
      </c>
      <c r="I99" s="4" t="s">
        <v>412</v>
      </c>
      <c r="J99" s="5">
        <v>769425600</v>
      </c>
      <c r="K99" s="35">
        <f t="shared" si="33"/>
        <v>769425600</v>
      </c>
      <c r="L99" s="35">
        <f t="shared" si="33"/>
        <v>769425600</v>
      </c>
      <c r="M99" s="11">
        <f t="shared" si="20"/>
        <v>69947781.818181813</v>
      </c>
      <c r="N99" s="4" t="s">
        <v>118</v>
      </c>
      <c r="O99" s="4" t="s">
        <v>2186</v>
      </c>
      <c r="P99" s="6" t="s">
        <v>117</v>
      </c>
      <c r="Q99" s="6">
        <v>0</v>
      </c>
      <c r="R99" s="6">
        <v>100</v>
      </c>
      <c r="S99" s="6" t="s">
        <v>28</v>
      </c>
      <c r="T99" s="4">
        <v>1000</v>
      </c>
      <c r="U99" s="35">
        <f t="shared" si="30"/>
        <v>51.05</v>
      </c>
      <c r="V99" s="11">
        <f t="shared" si="21"/>
        <v>4.6409090909090907</v>
      </c>
      <c r="W99" s="11">
        <f t="shared" si="22"/>
        <v>46.409090909090907</v>
      </c>
      <c r="X99" s="11">
        <f t="shared" si="31"/>
        <v>51050</v>
      </c>
      <c r="Y99" s="5">
        <f t="shared" si="27"/>
        <v>15072000</v>
      </c>
      <c r="Z99" s="5">
        <v>15072000</v>
      </c>
      <c r="AA99" s="5"/>
      <c r="AB99" s="5"/>
      <c r="AC99" s="10">
        <f t="shared" si="32"/>
        <v>15072</v>
      </c>
      <c r="AD99" s="41">
        <f t="shared" si="24"/>
        <v>15072</v>
      </c>
      <c r="AE99" s="3">
        <v>44621</v>
      </c>
      <c r="AF99" s="3"/>
      <c r="AG99" s="3"/>
      <c r="AH99" s="4" t="s">
        <v>1169</v>
      </c>
    </row>
    <row r="100" spans="1:34" ht="409.5" x14ac:dyDescent="0.25">
      <c r="A100" s="8" t="s">
        <v>380</v>
      </c>
      <c r="B100" s="3">
        <v>44553</v>
      </c>
      <c r="C100" s="6">
        <v>1416</v>
      </c>
      <c r="D100" s="8" t="s">
        <v>1505</v>
      </c>
      <c r="E100" s="9" t="s">
        <v>1504</v>
      </c>
      <c r="F100" s="3">
        <v>44600</v>
      </c>
      <c r="G100" s="6" t="s">
        <v>928</v>
      </c>
      <c r="H100" s="4" t="s">
        <v>77</v>
      </c>
      <c r="I100" s="4" t="s">
        <v>413</v>
      </c>
      <c r="J100" s="5">
        <v>894387200</v>
      </c>
      <c r="K100" s="35">
        <f t="shared" si="33"/>
        <v>894387200</v>
      </c>
      <c r="L100" s="35">
        <f t="shared" si="33"/>
        <v>894387200</v>
      </c>
      <c r="M100" s="11">
        <f t="shared" si="20"/>
        <v>81307927.272727266</v>
      </c>
      <c r="N100" s="4" t="s">
        <v>929</v>
      </c>
      <c r="O100" s="4" t="s">
        <v>2187</v>
      </c>
      <c r="P100" s="17" t="s">
        <v>930</v>
      </c>
      <c r="Q100" s="6">
        <v>0</v>
      </c>
      <c r="R100" s="6">
        <v>100</v>
      </c>
      <c r="S100" s="6" t="s">
        <v>23</v>
      </c>
      <c r="T100" s="4" t="s">
        <v>2188</v>
      </c>
      <c r="U100" s="35">
        <f t="shared" si="30"/>
        <v>12.4</v>
      </c>
      <c r="V100" s="11">
        <f t="shared" si="21"/>
        <v>1.1272727272727272</v>
      </c>
      <c r="W100" s="11">
        <f t="shared" si="22"/>
        <v>11.272727272727273</v>
      </c>
      <c r="X100" s="11" t="s">
        <v>2190</v>
      </c>
      <c r="Y100" s="5">
        <f t="shared" si="27"/>
        <v>72128000</v>
      </c>
      <c r="Z100" s="5">
        <v>34373000</v>
      </c>
      <c r="AA100" s="5">
        <v>37755000</v>
      </c>
      <c r="AB100" s="5"/>
      <c r="AC100" s="10">
        <v>66726</v>
      </c>
      <c r="AD100" s="41">
        <f t="shared" si="24"/>
        <v>66726</v>
      </c>
      <c r="AE100" s="3">
        <v>44652</v>
      </c>
      <c r="AF100" s="3">
        <v>44713</v>
      </c>
      <c r="AG100" s="3"/>
      <c r="AH100" s="42" t="s">
        <v>1169</v>
      </c>
    </row>
    <row r="101" spans="1:34" ht="346.5" x14ac:dyDescent="0.25">
      <c r="A101" s="8" t="s">
        <v>381</v>
      </c>
      <c r="B101" s="3">
        <v>44553</v>
      </c>
      <c r="C101" s="6">
        <v>1416</v>
      </c>
      <c r="D101" s="8" t="s">
        <v>1507</v>
      </c>
      <c r="E101" s="9" t="s">
        <v>1506</v>
      </c>
      <c r="F101" s="3">
        <v>44600</v>
      </c>
      <c r="G101" s="6" t="s">
        <v>931</v>
      </c>
      <c r="H101" s="4" t="s">
        <v>74</v>
      </c>
      <c r="I101" s="4" t="s">
        <v>414</v>
      </c>
      <c r="J101" s="5">
        <v>525620297</v>
      </c>
      <c r="K101" s="35">
        <f t="shared" si="33"/>
        <v>525620297</v>
      </c>
      <c r="L101" s="35">
        <f t="shared" si="33"/>
        <v>525620297</v>
      </c>
      <c r="M101" s="11">
        <f t="shared" si="20"/>
        <v>47783663.363636367</v>
      </c>
      <c r="N101" s="4" t="s">
        <v>279</v>
      </c>
      <c r="O101" s="4" t="s">
        <v>2189</v>
      </c>
      <c r="P101" s="6" t="s">
        <v>117</v>
      </c>
      <c r="Q101" s="6">
        <v>0</v>
      </c>
      <c r="R101" s="6">
        <v>100</v>
      </c>
      <c r="S101" s="6" t="s">
        <v>23</v>
      </c>
      <c r="T101" s="4">
        <v>800</v>
      </c>
      <c r="U101" s="35">
        <f t="shared" si="30"/>
        <v>25.33</v>
      </c>
      <c r="V101" s="11">
        <f t="shared" si="21"/>
        <v>2.3027272727272727</v>
      </c>
      <c r="W101" s="11">
        <f t="shared" si="22"/>
        <v>23.027272727272724</v>
      </c>
      <c r="X101" s="11">
        <f>U101*T101</f>
        <v>20264</v>
      </c>
      <c r="Y101" s="5">
        <f t="shared" si="27"/>
        <v>20750900</v>
      </c>
      <c r="Z101" s="5">
        <v>2834400</v>
      </c>
      <c r="AA101" s="5">
        <v>17916500</v>
      </c>
      <c r="AB101" s="5"/>
      <c r="AC101" s="10">
        <f>Y101/T101</f>
        <v>25938.625</v>
      </c>
      <c r="AD101" s="41">
        <f t="shared" si="24"/>
        <v>25939</v>
      </c>
      <c r="AE101" s="3">
        <v>44621</v>
      </c>
      <c r="AF101" s="3">
        <v>44743</v>
      </c>
      <c r="AG101" s="3"/>
      <c r="AH101" s="4" t="s">
        <v>1169</v>
      </c>
    </row>
    <row r="102" spans="1:34" ht="409.5" x14ac:dyDescent="0.25">
      <c r="A102" s="8" t="s">
        <v>382</v>
      </c>
      <c r="B102" s="3">
        <v>44553</v>
      </c>
      <c r="C102" s="6">
        <v>1416</v>
      </c>
      <c r="D102" s="8" t="s">
        <v>1509</v>
      </c>
      <c r="E102" s="9" t="s">
        <v>1508</v>
      </c>
      <c r="F102" s="3">
        <v>44600</v>
      </c>
      <c r="G102" s="6" t="s">
        <v>923</v>
      </c>
      <c r="H102" s="4" t="s">
        <v>77</v>
      </c>
      <c r="I102" s="4" t="s">
        <v>415</v>
      </c>
      <c r="J102" s="5">
        <v>806694400</v>
      </c>
      <c r="K102" s="35">
        <f t="shared" si="33"/>
        <v>806694400</v>
      </c>
      <c r="L102" s="35">
        <f t="shared" si="33"/>
        <v>806694400</v>
      </c>
      <c r="M102" s="11">
        <f t="shared" si="20"/>
        <v>73335854.545454547</v>
      </c>
      <c r="N102" s="4" t="s">
        <v>929</v>
      </c>
      <c r="O102" s="4" t="s">
        <v>2195</v>
      </c>
      <c r="P102" s="17" t="s">
        <v>930</v>
      </c>
      <c r="Q102" s="6">
        <v>0</v>
      </c>
      <c r="R102" s="6">
        <v>100</v>
      </c>
      <c r="S102" s="6" t="s">
        <v>23</v>
      </c>
      <c r="T102" s="4" t="s">
        <v>2196</v>
      </c>
      <c r="U102" s="35">
        <f t="shared" si="30"/>
        <v>12.4</v>
      </c>
      <c r="V102" s="11">
        <f t="shared" si="21"/>
        <v>1.1272727272727272</v>
      </c>
      <c r="W102" s="11">
        <f t="shared" si="22"/>
        <v>11.272727272727273</v>
      </c>
      <c r="X102" s="11" t="s">
        <v>2190</v>
      </c>
      <c r="Y102" s="5">
        <f t="shared" si="27"/>
        <v>65056000</v>
      </c>
      <c r="Z102" s="5">
        <v>32367000</v>
      </c>
      <c r="AA102" s="5">
        <v>32689000</v>
      </c>
      <c r="AB102" s="5"/>
      <c r="AC102" s="10">
        <v>60008</v>
      </c>
      <c r="AD102" s="41">
        <f t="shared" si="24"/>
        <v>60008</v>
      </c>
      <c r="AE102" s="3">
        <v>44652</v>
      </c>
      <c r="AF102" s="3">
        <v>44713</v>
      </c>
      <c r="AG102" s="3"/>
      <c r="AH102" s="42" t="s">
        <v>1169</v>
      </c>
    </row>
    <row r="103" spans="1:34" ht="78.75" x14ac:dyDescent="0.25">
      <c r="A103" s="8" t="s">
        <v>383</v>
      </c>
      <c r="B103" s="3">
        <v>44553</v>
      </c>
      <c r="C103" s="6">
        <v>1416</v>
      </c>
      <c r="D103" s="8" t="s">
        <v>462</v>
      </c>
      <c r="E103" s="4" t="s">
        <v>462</v>
      </c>
      <c r="F103" s="3" t="s">
        <v>462</v>
      </c>
      <c r="G103" s="6" t="s">
        <v>462</v>
      </c>
      <c r="H103" s="4" t="s">
        <v>462</v>
      </c>
      <c r="I103" s="4" t="s">
        <v>416</v>
      </c>
      <c r="J103" s="5"/>
      <c r="K103" s="35">
        <f t="shared" si="33"/>
        <v>0</v>
      </c>
      <c r="L103" s="35">
        <f t="shared" si="33"/>
        <v>0</v>
      </c>
      <c r="M103" s="11">
        <f t="shared" si="20"/>
        <v>0</v>
      </c>
      <c r="N103" s="4"/>
      <c r="O103" s="4"/>
      <c r="P103" s="6"/>
      <c r="Q103" s="6"/>
      <c r="R103" s="6"/>
      <c r="S103" s="6" t="s">
        <v>26</v>
      </c>
      <c r="T103" s="4" t="s">
        <v>462</v>
      </c>
      <c r="U103" s="35" t="s">
        <v>462</v>
      </c>
      <c r="V103" s="11" t="e">
        <f t="shared" si="21"/>
        <v>#VALUE!</v>
      </c>
      <c r="W103" s="11" t="e">
        <f t="shared" si="22"/>
        <v>#VALUE!</v>
      </c>
      <c r="X103" s="11" t="s">
        <v>462</v>
      </c>
      <c r="Y103" s="5">
        <f t="shared" si="27"/>
        <v>136070</v>
      </c>
      <c r="Z103" s="5">
        <v>89860</v>
      </c>
      <c r="AA103" s="5">
        <v>46210</v>
      </c>
      <c r="AB103" s="5"/>
      <c r="AC103" s="10" t="s">
        <v>462</v>
      </c>
      <c r="AD103" s="41" t="s">
        <v>462</v>
      </c>
      <c r="AE103" s="3">
        <v>44682</v>
      </c>
      <c r="AF103" s="3">
        <v>44805</v>
      </c>
      <c r="AG103" s="3"/>
      <c r="AH103" s="4"/>
    </row>
    <row r="104" spans="1:34" ht="78.75" x14ac:dyDescent="0.25">
      <c r="A104" s="8" t="s">
        <v>384</v>
      </c>
      <c r="B104" s="3">
        <v>44553</v>
      </c>
      <c r="C104" s="6">
        <v>1416</v>
      </c>
      <c r="D104" s="8" t="s">
        <v>805</v>
      </c>
      <c r="E104" s="9" t="s">
        <v>804</v>
      </c>
      <c r="F104" s="3">
        <v>44587</v>
      </c>
      <c r="G104" s="6" t="s">
        <v>806</v>
      </c>
      <c r="H104" s="4" t="s">
        <v>73</v>
      </c>
      <c r="I104" s="4" t="s">
        <v>417</v>
      </c>
      <c r="J104" s="5">
        <v>4135928.82</v>
      </c>
      <c r="K104" s="35">
        <f t="shared" si="33"/>
        <v>4135928.82</v>
      </c>
      <c r="L104" s="35">
        <f t="shared" si="33"/>
        <v>4135928.82</v>
      </c>
      <c r="M104" s="11">
        <f t="shared" si="20"/>
        <v>375993.52909090905</v>
      </c>
      <c r="N104" s="4" t="s">
        <v>807</v>
      </c>
      <c r="O104" s="4" t="s">
        <v>2197</v>
      </c>
      <c r="P104" s="6" t="s">
        <v>22</v>
      </c>
      <c r="Q104" s="6">
        <v>100</v>
      </c>
      <c r="R104" s="6">
        <v>0</v>
      </c>
      <c r="S104" s="6" t="s">
        <v>43</v>
      </c>
      <c r="T104" s="4">
        <v>2</v>
      </c>
      <c r="U104" s="35">
        <f>J104/Y104</f>
        <v>18630.309999999998</v>
      </c>
      <c r="V104" s="11">
        <f t="shared" si="21"/>
        <v>1693.6645454545453</v>
      </c>
      <c r="W104" s="11">
        <f t="shared" si="22"/>
        <v>16936.645454545451</v>
      </c>
      <c r="X104" s="11">
        <f>U104*T104</f>
        <v>37260.619999999995</v>
      </c>
      <c r="Y104" s="5">
        <f t="shared" si="27"/>
        <v>222</v>
      </c>
      <c r="Z104" s="5">
        <v>222</v>
      </c>
      <c r="AA104" s="5"/>
      <c r="AB104" s="5"/>
      <c r="AC104" s="10">
        <f>Y104/T104</f>
        <v>111</v>
      </c>
      <c r="AD104" s="41">
        <f t="shared" si="24"/>
        <v>111</v>
      </c>
      <c r="AE104" s="3">
        <v>44621</v>
      </c>
      <c r="AF104" s="3"/>
      <c r="AG104" s="3"/>
      <c r="AH104" s="4" t="s">
        <v>1169</v>
      </c>
    </row>
    <row r="105" spans="1:34" ht="63" x14ac:dyDescent="0.25">
      <c r="A105" s="8" t="s">
        <v>385</v>
      </c>
      <c r="B105" s="3">
        <v>44553</v>
      </c>
      <c r="C105" s="6">
        <v>1416</v>
      </c>
      <c r="D105" s="8" t="s">
        <v>462</v>
      </c>
      <c r="E105" s="4" t="s">
        <v>462</v>
      </c>
      <c r="F105" s="3" t="s">
        <v>462</v>
      </c>
      <c r="G105" s="6" t="s">
        <v>462</v>
      </c>
      <c r="H105" s="4" t="s">
        <v>462</v>
      </c>
      <c r="I105" s="4" t="s">
        <v>418</v>
      </c>
      <c r="J105" s="5"/>
      <c r="K105" s="35">
        <f t="shared" si="33"/>
        <v>0</v>
      </c>
      <c r="L105" s="35">
        <f t="shared" si="33"/>
        <v>0</v>
      </c>
      <c r="M105" s="11">
        <f t="shared" si="20"/>
        <v>0</v>
      </c>
      <c r="N105" s="4"/>
      <c r="O105" s="4"/>
      <c r="P105" s="6"/>
      <c r="Q105" s="6"/>
      <c r="R105" s="6"/>
      <c r="S105" s="6" t="s">
        <v>43</v>
      </c>
      <c r="T105" s="4" t="s">
        <v>462</v>
      </c>
      <c r="U105" s="35" t="s">
        <v>462</v>
      </c>
      <c r="V105" s="11" t="e">
        <f t="shared" si="21"/>
        <v>#VALUE!</v>
      </c>
      <c r="W105" s="11" t="e">
        <f t="shared" si="22"/>
        <v>#VALUE!</v>
      </c>
      <c r="X105" s="11" t="s">
        <v>462</v>
      </c>
      <c r="Y105" s="5">
        <f t="shared" si="27"/>
        <v>510</v>
      </c>
      <c r="Z105" s="5">
        <v>510</v>
      </c>
      <c r="AA105" s="5"/>
      <c r="AB105" s="5"/>
      <c r="AC105" s="10" t="s">
        <v>462</v>
      </c>
      <c r="AD105" s="41" t="s">
        <v>462</v>
      </c>
      <c r="AE105" s="3">
        <v>44621</v>
      </c>
      <c r="AF105" s="3"/>
      <c r="AG105" s="3"/>
      <c r="AH105" s="4"/>
    </row>
    <row r="106" spans="1:34" ht="47.25" x14ac:dyDescent="0.25">
      <c r="A106" s="8" t="s">
        <v>386</v>
      </c>
      <c r="B106" s="3">
        <v>44553</v>
      </c>
      <c r="C106" s="6">
        <v>1416</v>
      </c>
      <c r="D106" s="8" t="s">
        <v>462</v>
      </c>
      <c r="E106" s="4" t="s">
        <v>462</v>
      </c>
      <c r="F106" s="3" t="s">
        <v>462</v>
      </c>
      <c r="G106" s="6" t="s">
        <v>462</v>
      </c>
      <c r="H106" s="4" t="s">
        <v>462</v>
      </c>
      <c r="I106" s="4" t="s">
        <v>419</v>
      </c>
      <c r="J106" s="5"/>
      <c r="K106" s="35">
        <f t="shared" si="33"/>
        <v>0</v>
      </c>
      <c r="L106" s="35">
        <f t="shared" si="33"/>
        <v>0</v>
      </c>
      <c r="M106" s="11">
        <f t="shared" si="20"/>
        <v>0</v>
      </c>
      <c r="N106" s="4"/>
      <c r="O106" s="4"/>
      <c r="P106" s="6"/>
      <c r="Q106" s="6"/>
      <c r="R106" s="6"/>
      <c r="S106" s="6" t="s">
        <v>26</v>
      </c>
      <c r="T106" s="4" t="s">
        <v>462</v>
      </c>
      <c r="U106" s="35" t="s">
        <v>462</v>
      </c>
      <c r="V106" s="11" t="e">
        <f t="shared" si="21"/>
        <v>#VALUE!</v>
      </c>
      <c r="W106" s="11" t="e">
        <f t="shared" si="22"/>
        <v>#VALUE!</v>
      </c>
      <c r="X106" s="11" t="s">
        <v>462</v>
      </c>
      <c r="Y106" s="5">
        <f t="shared" si="27"/>
        <v>1473920</v>
      </c>
      <c r="Z106" s="5">
        <v>1473920</v>
      </c>
      <c r="AA106" s="5"/>
      <c r="AB106" s="5"/>
      <c r="AC106" s="10" t="s">
        <v>462</v>
      </c>
      <c r="AD106" s="41" t="s">
        <v>462</v>
      </c>
      <c r="AE106" s="3">
        <v>44607</v>
      </c>
      <c r="AF106" s="3"/>
      <c r="AG106" s="3"/>
      <c r="AH106" s="4"/>
    </row>
    <row r="107" spans="1:34" ht="75" x14ac:dyDescent="0.25">
      <c r="A107" s="8" t="s">
        <v>387</v>
      </c>
      <c r="B107" s="3">
        <v>44553</v>
      </c>
      <c r="C107" s="6">
        <v>1416</v>
      </c>
      <c r="D107" s="8" t="s">
        <v>809</v>
      </c>
      <c r="E107" s="9" t="s">
        <v>808</v>
      </c>
      <c r="F107" s="3">
        <v>44587</v>
      </c>
      <c r="G107" s="6" t="s">
        <v>810</v>
      </c>
      <c r="H107" s="4" t="s">
        <v>131</v>
      </c>
      <c r="I107" s="4" t="s">
        <v>215</v>
      </c>
      <c r="J107" s="5">
        <v>272789006.60000002</v>
      </c>
      <c r="K107" s="35">
        <f t="shared" si="33"/>
        <v>272789006.60000002</v>
      </c>
      <c r="L107" s="35">
        <f t="shared" si="33"/>
        <v>272789006.60000002</v>
      </c>
      <c r="M107" s="11">
        <f t="shared" si="20"/>
        <v>24799000.600000001</v>
      </c>
      <c r="N107" s="4" t="s">
        <v>132</v>
      </c>
      <c r="O107" s="4" t="s">
        <v>2198</v>
      </c>
      <c r="P107" s="6" t="s">
        <v>36</v>
      </c>
      <c r="Q107" s="6">
        <v>0</v>
      </c>
      <c r="R107" s="6">
        <v>100</v>
      </c>
      <c r="S107" s="6" t="s">
        <v>26</v>
      </c>
      <c r="T107" s="4">
        <v>5</v>
      </c>
      <c r="U107" s="35">
        <f t="shared" ref="U107:U113" si="34">J107/Y107</f>
        <v>3559.82</v>
      </c>
      <c r="V107" s="11">
        <f t="shared" si="21"/>
        <v>323.62000000000006</v>
      </c>
      <c r="W107" s="11">
        <f t="shared" si="22"/>
        <v>3236.2000000000003</v>
      </c>
      <c r="X107" s="11">
        <f t="shared" ref="X107:X118" si="35">U107*T107</f>
        <v>17799.100000000002</v>
      </c>
      <c r="Y107" s="5">
        <f t="shared" si="27"/>
        <v>76630</v>
      </c>
      <c r="Z107" s="5">
        <v>25545</v>
      </c>
      <c r="AA107" s="5">
        <v>51085</v>
      </c>
      <c r="AB107" s="5"/>
      <c r="AC107" s="10">
        <f t="shared" ref="AC107:AC113" si="36">Y107/T107</f>
        <v>15326</v>
      </c>
      <c r="AD107" s="41">
        <f t="shared" si="24"/>
        <v>15326</v>
      </c>
      <c r="AE107" s="3">
        <v>44757</v>
      </c>
      <c r="AF107" s="3">
        <v>44880</v>
      </c>
      <c r="AG107" s="3"/>
      <c r="AH107" s="4" t="s">
        <v>2994</v>
      </c>
    </row>
    <row r="108" spans="1:34" ht="189" x14ac:dyDescent="0.25">
      <c r="A108" s="8" t="s">
        <v>388</v>
      </c>
      <c r="B108" s="3">
        <v>44557</v>
      </c>
      <c r="C108" s="6">
        <v>1416</v>
      </c>
      <c r="D108" s="8" t="s">
        <v>1511</v>
      </c>
      <c r="E108" s="9" t="s">
        <v>1510</v>
      </c>
      <c r="F108" s="3">
        <v>44592</v>
      </c>
      <c r="G108" s="6" t="s">
        <v>932</v>
      </c>
      <c r="H108" s="4" t="s">
        <v>443</v>
      </c>
      <c r="I108" s="4" t="s">
        <v>420</v>
      </c>
      <c r="J108" s="5">
        <v>31334544.559999999</v>
      </c>
      <c r="K108" s="21">
        <f t="shared" si="33"/>
        <v>31334544.559999999</v>
      </c>
      <c r="L108" s="21">
        <f t="shared" si="33"/>
        <v>31334544.559999999</v>
      </c>
      <c r="M108" s="11">
        <f t="shared" si="20"/>
        <v>2848594.9599999995</v>
      </c>
      <c r="N108" s="4" t="s">
        <v>2199</v>
      </c>
      <c r="O108" s="4" t="s">
        <v>2200</v>
      </c>
      <c r="P108" s="4" t="s">
        <v>22</v>
      </c>
      <c r="Q108" s="6">
        <v>100</v>
      </c>
      <c r="R108" s="6">
        <v>0</v>
      </c>
      <c r="S108" s="6" t="s">
        <v>34</v>
      </c>
      <c r="T108" s="4">
        <v>50</v>
      </c>
      <c r="U108" s="21">
        <f t="shared" si="34"/>
        <v>26.119999999999997</v>
      </c>
      <c r="V108" s="11">
        <f t="shared" si="21"/>
        <v>2.3745454545454545</v>
      </c>
      <c r="W108" s="11">
        <f t="shared" si="22"/>
        <v>23.745454545454542</v>
      </c>
      <c r="X108" s="11">
        <f t="shared" si="35"/>
        <v>1305.9999999999998</v>
      </c>
      <c r="Y108" s="5">
        <f t="shared" si="27"/>
        <v>1199638</v>
      </c>
      <c r="Z108" s="5">
        <v>400000</v>
      </c>
      <c r="AA108" s="5">
        <v>799638</v>
      </c>
      <c r="AB108" s="5"/>
      <c r="AC108" s="10">
        <f t="shared" si="36"/>
        <v>23992.76</v>
      </c>
      <c r="AD108" s="41">
        <f t="shared" si="24"/>
        <v>23993</v>
      </c>
      <c r="AE108" s="3">
        <v>44593</v>
      </c>
      <c r="AF108" s="3">
        <v>44743</v>
      </c>
      <c r="AG108" s="3"/>
      <c r="AH108" s="4" t="s">
        <v>67</v>
      </c>
    </row>
    <row r="109" spans="1:34" ht="173.25" x14ac:dyDescent="0.25">
      <c r="A109" s="8" t="s">
        <v>389</v>
      </c>
      <c r="B109" s="3">
        <v>44560</v>
      </c>
      <c r="C109" s="6">
        <v>1416</v>
      </c>
      <c r="D109" s="8" t="s">
        <v>1512</v>
      </c>
      <c r="E109" s="9" t="s">
        <v>812</v>
      </c>
      <c r="F109" s="3">
        <v>44589</v>
      </c>
      <c r="G109" s="8" t="s">
        <v>815</v>
      </c>
      <c r="H109" s="4" t="s">
        <v>369</v>
      </c>
      <c r="I109" s="4" t="s">
        <v>217</v>
      </c>
      <c r="J109" s="5">
        <v>193132703.05000001</v>
      </c>
      <c r="K109" s="35">
        <f t="shared" si="33"/>
        <v>193132703.05000001</v>
      </c>
      <c r="L109" s="35">
        <f t="shared" si="33"/>
        <v>193132703.05000001</v>
      </c>
      <c r="M109" s="11">
        <f t="shared" si="20"/>
        <v>17557518.459090911</v>
      </c>
      <c r="N109" s="4" t="s">
        <v>817</v>
      </c>
      <c r="O109" s="4" t="s">
        <v>2201</v>
      </c>
      <c r="P109" s="6" t="s">
        <v>22</v>
      </c>
      <c r="Q109" s="6">
        <v>100</v>
      </c>
      <c r="R109" s="6">
        <v>0</v>
      </c>
      <c r="S109" s="6" t="s">
        <v>43</v>
      </c>
      <c r="T109" s="4">
        <v>1</v>
      </c>
      <c r="U109" s="35">
        <f t="shared" si="34"/>
        <v>4126.1500000000005</v>
      </c>
      <c r="V109" s="11">
        <f t="shared" si="21"/>
        <v>375.10454545454553</v>
      </c>
      <c r="W109" s="11">
        <f t="shared" si="22"/>
        <v>3751.045454545455</v>
      </c>
      <c r="X109" s="11">
        <f t="shared" si="35"/>
        <v>4126.1500000000005</v>
      </c>
      <c r="Y109" s="5">
        <f t="shared" si="27"/>
        <v>46807</v>
      </c>
      <c r="Z109" s="5">
        <v>46807</v>
      </c>
      <c r="AA109" s="5"/>
      <c r="AB109" s="5"/>
      <c r="AC109" s="10">
        <f t="shared" si="36"/>
        <v>46807</v>
      </c>
      <c r="AD109" s="41">
        <f t="shared" si="24"/>
        <v>46807</v>
      </c>
      <c r="AE109" s="3">
        <v>44682</v>
      </c>
      <c r="AF109" s="3"/>
      <c r="AG109" s="3"/>
      <c r="AH109" s="4" t="s">
        <v>67</v>
      </c>
    </row>
    <row r="110" spans="1:34" ht="189" x14ac:dyDescent="0.25">
      <c r="A110" s="8" t="s">
        <v>390</v>
      </c>
      <c r="B110" s="3">
        <v>44560</v>
      </c>
      <c r="C110" s="6">
        <v>1416</v>
      </c>
      <c r="D110" s="8" t="s">
        <v>1514</v>
      </c>
      <c r="E110" s="9" t="s">
        <v>1513</v>
      </c>
      <c r="F110" s="3">
        <v>44595</v>
      </c>
      <c r="G110" s="8" t="s">
        <v>1170</v>
      </c>
      <c r="H110" s="4" t="s">
        <v>443</v>
      </c>
      <c r="I110" s="4" t="s">
        <v>421</v>
      </c>
      <c r="J110" s="5">
        <v>18217357.800000001</v>
      </c>
      <c r="K110" s="35">
        <f t="shared" si="33"/>
        <v>18217357.800000001</v>
      </c>
      <c r="L110" s="35">
        <f t="shared" si="33"/>
        <v>18217357.800000001</v>
      </c>
      <c r="M110" s="11">
        <f t="shared" si="20"/>
        <v>1656123.4363636363</v>
      </c>
      <c r="N110" s="4" t="s">
        <v>933</v>
      </c>
      <c r="O110" s="4" t="s">
        <v>2202</v>
      </c>
      <c r="P110" s="4" t="s">
        <v>22</v>
      </c>
      <c r="Q110" s="6">
        <v>100</v>
      </c>
      <c r="R110" s="6">
        <v>0</v>
      </c>
      <c r="S110" s="6" t="s">
        <v>43</v>
      </c>
      <c r="T110" s="4">
        <v>100</v>
      </c>
      <c r="U110" s="35">
        <f t="shared" si="34"/>
        <v>13.100000000000001</v>
      </c>
      <c r="V110" s="11">
        <f t="shared" si="21"/>
        <v>1.1909090909090909</v>
      </c>
      <c r="W110" s="11">
        <f t="shared" si="22"/>
        <v>11.90909090909091</v>
      </c>
      <c r="X110" s="11">
        <f t="shared" si="35"/>
        <v>1310.0000000000002</v>
      </c>
      <c r="Y110" s="5">
        <f t="shared" si="27"/>
        <v>1390638</v>
      </c>
      <c r="Z110" s="5">
        <v>750000</v>
      </c>
      <c r="AA110" s="5">
        <v>640638</v>
      </c>
      <c r="AB110" s="5"/>
      <c r="AC110" s="10">
        <f t="shared" si="36"/>
        <v>13906.38</v>
      </c>
      <c r="AD110" s="41">
        <f t="shared" si="24"/>
        <v>13907</v>
      </c>
      <c r="AE110" s="3">
        <v>44652</v>
      </c>
      <c r="AF110" s="3">
        <v>44743</v>
      </c>
      <c r="AG110" s="3"/>
      <c r="AH110" s="4" t="s">
        <v>67</v>
      </c>
    </row>
    <row r="111" spans="1:34" ht="204.75" x14ac:dyDescent="0.25">
      <c r="A111" s="8" t="s">
        <v>391</v>
      </c>
      <c r="B111" s="3">
        <v>44560</v>
      </c>
      <c r="C111" s="6">
        <v>1416</v>
      </c>
      <c r="D111" s="8" t="s">
        <v>1515</v>
      </c>
      <c r="E111" s="9" t="s">
        <v>813</v>
      </c>
      <c r="F111" s="3">
        <v>44589</v>
      </c>
      <c r="G111" s="8" t="s">
        <v>816</v>
      </c>
      <c r="H111" s="4" t="s">
        <v>77</v>
      </c>
      <c r="I111" s="4" t="s">
        <v>271</v>
      </c>
      <c r="J111" s="5">
        <v>11908450</v>
      </c>
      <c r="K111" s="35">
        <f t="shared" si="33"/>
        <v>11908450</v>
      </c>
      <c r="L111" s="35">
        <f t="shared" si="33"/>
        <v>11908450</v>
      </c>
      <c r="M111" s="11">
        <f t="shared" si="20"/>
        <v>1082586.3636363635</v>
      </c>
      <c r="N111" s="4" t="s">
        <v>505</v>
      </c>
      <c r="O111" s="4" t="s">
        <v>2203</v>
      </c>
      <c r="P111" s="6" t="s">
        <v>22</v>
      </c>
      <c r="Q111" s="6">
        <v>100</v>
      </c>
      <c r="R111" s="6">
        <v>0</v>
      </c>
      <c r="S111" s="6" t="s">
        <v>23</v>
      </c>
      <c r="T111" s="4">
        <v>500</v>
      </c>
      <c r="U111" s="35">
        <f t="shared" si="34"/>
        <v>7.85</v>
      </c>
      <c r="V111" s="11">
        <f t="shared" si="21"/>
        <v>0.71363636363636362</v>
      </c>
      <c r="W111" s="11">
        <f t="shared" si="22"/>
        <v>7.1363636363636358</v>
      </c>
      <c r="X111" s="11">
        <f t="shared" si="35"/>
        <v>3925</v>
      </c>
      <c r="Y111" s="5">
        <f t="shared" si="27"/>
        <v>1517000</v>
      </c>
      <c r="Z111" s="5">
        <v>1517000</v>
      </c>
      <c r="AA111" s="5"/>
      <c r="AB111" s="5"/>
      <c r="AC111" s="10">
        <f t="shared" si="36"/>
        <v>3034</v>
      </c>
      <c r="AD111" s="41">
        <f t="shared" si="24"/>
        <v>3034</v>
      </c>
      <c r="AE111" s="3">
        <v>44621</v>
      </c>
      <c r="AF111" s="3"/>
      <c r="AG111" s="3"/>
      <c r="AH111" s="4" t="s">
        <v>1169</v>
      </c>
    </row>
    <row r="112" spans="1:34" ht="78.75" x14ac:dyDescent="0.25">
      <c r="A112" s="8" t="s">
        <v>392</v>
      </c>
      <c r="B112" s="3">
        <v>44560</v>
      </c>
      <c r="C112" s="6">
        <v>1416</v>
      </c>
      <c r="D112" s="8" t="s">
        <v>1517</v>
      </c>
      <c r="E112" s="9" t="s">
        <v>1516</v>
      </c>
      <c r="F112" s="3">
        <v>44592</v>
      </c>
      <c r="G112" s="6" t="s">
        <v>934</v>
      </c>
      <c r="H112" s="4" t="s">
        <v>443</v>
      </c>
      <c r="I112" s="4" t="s">
        <v>422</v>
      </c>
      <c r="J112" s="5">
        <v>31586922.399999999</v>
      </c>
      <c r="K112" s="35">
        <f t="shared" si="33"/>
        <v>31586922.399999999</v>
      </c>
      <c r="L112" s="35">
        <f t="shared" si="33"/>
        <v>31586922.399999999</v>
      </c>
      <c r="M112" s="11">
        <f t="shared" si="20"/>
        <v>2871538.4</v>
      </c>
      <c r="N112" s="4" t="s">
        <v>935</v>
      </c>
      <c r="O112" s="4" t="s">
        <v>2204</v>
      </c>
      <c r="P112" s="6" t="s">
        <v>22</v>
      </c>
      <c r="Q112" s="6">
        <v>100</v>
      </c>
      <c r="R112" s="6">
        <v>0</v>
      </c>
      <c r="S112" s="6" t="s">
        <v>43</v>
      </c>
      <c r="T112" s="4">
        <v>20</v>
      </c>
      <c r="U112" s="35">
        <f t="shared" si="34"/>
        <v>588.42999999999995</v>
      </c>
      <c r="V112" s="11">
        <f t="shared" si="21"/>
        <v>53.493636363636355</v>
      </c>
      <c r="W112" s="11">
        <f t="shared" si="22"/>
        <v>534.93636363636358</v>
      </c>
      <c r="X112" s="11">
        <f t="shared" si="35"/>
        <v>11768.599999999999</v>
      </c>
      <c r="Y112" s="5">
        <f t="shared" si="27"/>
        <v>53680</v>
      </c>
      <c r="Z112" s="5">
        <v>53680</v>
      </c>
      <c r="AA112" s="5"/>
      <c r="AB112" s="5"/>
      <c r="AC112" s="10">
        <f t="shared" si="36"/>
        <v>2684</v>
      </c>
      <c r="AD112" s="41">
        <f t="shared" si="24"/>
        <v>2684</v>
      </c>
      <c r="AE112" s="3">
        <v>44743</v>
      </c>
      <c r="AF112" s="3"/>
      <c r="AG112" s="3"/>
      <c r="AH112" s="4" t="s">
        <v>67</v>
      </c>
    </row>
    <row r="113" spans="1:34" ht="157.5" x14ac:dyDescent="0.25">
      <c r="A113" s="8" t="s">
        <v>393</v>
      </c>
      <c r="B113" s="3">
        <v>44560</v>
      </c>
      <c r="C113" s="6">
        <v>1416</v>
      </c>
      <c r="D113" s="8" t="s">
        <v>1519</v>
      </c>
      <c r="E113" s="9" t="s">
        <v>1518</v>
      </c>
      <c r="F113" s="3">
        <v>44592</v>
      </c>
      <c r="G113" s="6" t="s">
        <v>936</v>
      </c>
      <c r="H113" s="4" t="s">
        <v>74</v>
      </c>
      <c r="I113" s="4" t="s">
        <v>423</v>
      </c>
      <c r="J113" s="5">
        <v>416847200</v>
      </c>
      <c r="K113" s="35">
        <f t="shared" si="33"/>
        <v>416847200</v>
      </c>
      <c r="L113" s="35">
        <f t="shared" si="33"/>
        <v>416847200</v>
      </c>
      <c r="M113" s="11">
        <f t="shared" si="20"/>
        <v>37895200</v>
      </c>
      <c r="N113" s="4" t="s">
        <v>25</v>
      </c>
      <c r="O113" s="4" t="s">
        <v>2205</v>
      </c>
      <c r="P113" s="6" t="s">
        <v>24</v>
      </c>
      <c r="Q113" s="6">
        <v>0</v>
      </c>
      <c r="R113" s="6">
        <v>100</v>
      </c>
      <c r="S113" s="6" t="s">
        <v>23</v>
      </c>
      <c r="T113" s="4">
        <v>1000</v>
      </c>
      <c r="U113" s="35">
        <f t="shared" si="34"/>
        <v>12.32</v>
      </c>
      <c r="V113" s="11">
        <f t="shared" si="21"/>
        <v>1.1200000000000001</v>
      </c>
      <c r="W113" s="11">
        <f t="shared" si="22"/>
        <v>11.2</v>
      </c>
      <c r="X113" s="11">
        <f t="shared" si="35"/>
        <v>12320</v>
      </c>
      <c r="Y113" s="5">
        <f t="shared" si="27"/>
        <v>33835000</v>
      </c>
      <c r="Z113" s="5">
        <v>29894000</v>
      </c>
      <c r="AA113" s="5">
        <v>3941000</v>
      </c>
      <c r="AB113" s="5"/>
      <c r="AC113" s="10">
        <f t="shared" si="36"/>
        <v>33835</v>
      </c>
      <c r="AD113" s="41">
        <f t="shared" si="24"/>
        <v>33835</v>
      </c>
      <c r="AE113" s="3">
        <v>44621</v>
      </c>
      <c r="AF113" s="3">
        <v>44743</v>
      </c>
      <c r="AG113" s="3"/>
      <c r="AH113" s="4" t="s">
        <v>3614</v>
      </c>
    </row>
    <row r="114" spans="1:34" ht="110.25" x14ac:dyDescent="0.25">
      <c r="A114" s="8" t="s">
        <v>394</v>
      </c>
      <c r="B114" s="3">
        <v>44560</v>
      </c>
      <c r="C114" s="6">
        <v>1416</v>
      </c>
      <c r="D114" s="8" t="s">
        <v>425</v>
      </c>
      <c r="E114" s="4" t="s">
        <v>425</v>
      </c>
      <c r="F114" s="8" t="s">
        <v>425</v>
      </c>
      <c r="G114" s="6" t="s">
        <v>425</v>
      </c>
      <c r="H114" s="8" t="s">
        <v>425</v>
      </c>
      <c r="I114" s="4" t="s">
        <v>424</v>
      </c>
      <c r="J114" s="5" t="s">
        <v>425</v>
      </c>
      <c r="K114" s="35" t="str">
        <f t="shared" si="33"/>
        <v>отменен</v>
      </c>
      <c r="L114" s="35" t="str">
        <f t="shared" si="33"/>
        <v>отменен</v>
      </c>
      <c r="M114" s="11" t="e">
        <f t="shared" si="20"/>
        <v>#VALUE!</v>
      </c>
      <c r="N114" s="35" t="s">
        <v>425</v>
      </c>
      <c r="O114" s="35" t="s">
        <v>425</v>
      </c>
      <c r="P114" s="35" t="s">
        <v>425</v>
      </c>
      <c r="Q114" s="6" t="s">
        <v>425</v>
      </c>
      <c r="R114" s="6" t="s">
        <v>425</v>
      </c>
      <c r="S114" s="6" t="s">
        <v>51</v>
      </c>
      <c r="T114" s="35" t="s">
        <v>425</v>
      </c>
      <c r="U114" s="35" t="s">
        <v>425</v>
      </c>
      <c r="V114" s="11" t="e">
        <f t="shared" si="21"/>
        <v>#VALUE!</v>
      </c>
      <c r="W114" s="11" t="e">
        <f t="shared" si="22"/>
        <v>#VALUE!</v>
      </c>
      <c r="X114" s="11" t="e">
        <f t="shared" si="35"/>
        <v>#VALUE!</v>
      </c>
      <c r="Y114" s="5">
        <v>4118</v>
      </c>
      <c r="Z114" s="5">
        <v>4118</v>
      </c>
      <c r="AA114" s="5" t="s">
        <v>425</v>
      </c>
      <c r="AB114" s="5" t="s">
        <v>425</v>
      </c>
      <c r="AC114" s="10" t="s">
        <v>425</v>
      </c>
      <c r="AD114" s="41" t="s">
        <v>425</v>
      </c>
      <c r="AE114" s="3">
        <v>44652</v>
      </c>
      <c r="AF114" s="3" t="s">
        <v>425</v>
      </c>
      <c r="AG114" s="3" t="s">
        <v>425</v>
      </c>
      <c r="AH114" s="6" t="s">
        <v>425</v>
      </c>
    </row>
    <row r="115" spans="1:34" ht="141.75" x14ac:dyDescent="0.25">
      <c r="A115" s="8" t="s">
        <v>398</v>
      </c>
      <c r="B115" s="3">
        <v>44560</v>
      </c>
      <c r="C115" s="6">
        <v>1416</v>
      </c>
      <c r="D115" s="8" t="s">
        <v>1521</v>
      </c>
      <c r="E115" s="9" t="s">
        <v>1520</v>
      </c>
      <c r="F115" s="3">
        <v>44595</v>
      </c>
      <c r="G115" s="6" t="s">
        <v>937</v>
      </c>
      <c r="H115" s="4" t="s">
        <v>77</v>
      </c>
      <c r="I115" s="4" t="s">
        <v>430</v>
      </c>
      <c r="J115" s="5">
        <v>465160504.31999999</v>
      </c>
      <c r="K115" s="35">
        <f t="shared" si="33"/>
        <v>465160504.31999999</v>
      </c>
      <c r="L115" s="35">
        <f t="shared" si="33"/>
        <v>465160504.31999999</v>
      </c>
      <c r="M115" s="11">
        <f t="shared" si="20"/>
        <v>42287318.574545451</v>
      </c>
      <c r="N115" s="4" t="s">
        <v>885</v>
      </c>
      <c r="O115" s="4" t="s">
        <v>2206</v>
      </c>
      <c r="P115" s="6" t="s">
        <v>22</v>
      </c>
      <c r="Q115" s="6">
        <v>100</v>
      </c>
      <c r="R115" s="6">
        <v>0</v>
      </c>
      <c r="S115" s="6" t="s">
        <v>51</v>
      </c>
      <c r="T115" s="4">
        <v>4.8</v>
      </c>
      <c r="U115" s="35">
        <f t="shared" ref="U115:U121" si="37">J115/Y115</f>
        <v>13399.95</v>
      </c>
      <c r="V115" s="11">
        <f t="shared" si="21"/>
        <v>1218.1772727272728</v>
      </c>
      <c r="W115" s="11">
        <f t="shared" si="22"/>
        <v>12181.772727272728</v>
      </c>
      <c r="X115" s="11">
        <f t="shared" si="35"/>
        <v>64319.76</v>
      </c>
      <c r="Y115" s="5">
        <f>Z115+AA115</f>
        <v>34713.599999999999</v>
      </c>
      <c r="Z115" s="5">
        <v>15422.4</v>
      </c>
      <c r="AA115" s="5">
        <v>19291.2</v>
      </c>
      <c r="AB115" s="5"/>
      <c r="AC115" s="10">
        <f>Y115/T115</f>
        <v>7232</v>
      </c>
      <c r="AD115" s="41">
        <f t="shared" si="24"/>
        <v>7232</v>
      </c>
      <c r="AE115" s="3">
        <v>44713</v>
      </c>
      <c r="AF115" s="3">
        <v>44835</v>
      </c>
      <c r="AG115" s="3"/>
      <c r="AH115" s="4" t="s">
        <v>2994</v>
      </c>
    </row>
    <row r="116" spans="1:34" ht="141.75" x14ac:dyDescent="0.25">
      <c r="A116" s="8" t="s">
        <v>404</v>
      </c>
      <c r="B116" s="3">
        <v>44560</v>
      </c>
      <c r="C116" s="6">
        <v>1416</v>
      </c>
      <c r="D116" s="8" t="s">
        <v>1527</v>
      </c>
      <c r="E116" s="9" t="s">
        <v>1526</v>
      </c>
      <c r="F116" s="3">
        <v>44600</v>
      </c>
      <c r="G116" s="6" t="s">
        <v>944</v>
      </c>
      <c r="H116" s="4" t="s">
        <v>77</v>
      </c>
      <c r="I116" s="4" t="s">
        <v>436</v>
      </c>
      <c r="J116" s="5">
        <v>598617915.84000003</v>
      </c>
      <c r="K116" s="35">
        <f t="shared" si="33"/>
        <v>598617915.84000003</v>
      </c>
      <c r="L116" s="35">
        <f t="shared" si="33"/>
        <v>598617915.84000003</v>
      </c>
      <c r="M116" s="11">
        <f t="shared" ref="M116:M121" si="38">(K116*10)/110</f>
        <v>54419810.530909099</v>
      </c>
      <c r="N116" s="4" t="s">
        <v>885</v>
      </c>
      <c r="O116" s="4" t="s">
        <v>2209</v>
      </c>
      <c r="P116" s="6" t="s">
        <v>22</v>
      </c>
      <c r="Q116" s="6">
        <v>100</v>
      </c>
      <c r="R116" s="6">
        <v>0</v>
      </c>
      <c r="S116" s="6" t="s">
        <v>26</v>
      </c>
      <c r="T116" s="4">
        <v>2.4</v>
      </c>
      <c r="U116" s="35">
        <f t="shared" si="37"/>
        <v>13605.200000000003</v>
      </c>
      <c r="V116" s="11">
        <f t="shared" ref="V116:V121" si="39">(U116*10)/110</f>
        <v>1236.836363636364</v>
      </c>
      <c r="W116" s="11">
        <f t="shared" ref="W116:W121" si="40">U116-V116</f>
        <v>12368.363636363638</v>
      </c>
      <c r="X116" s="11">
        <f t="shared" si="35"/>
        <v>32652.480000000003</v>
      </c>
      <c r="Y116" s="5">
        <f t="shared" ref="Y116:Y135" si="41">Z116+AA116+AB116</f>
        <v>43999.199999999997</v>
      </c>
      <c r="Z116" s="5">
        <v>22380</v>
      </c>
      <c r="AA116" s="5">
        <v>7036.8</v>
      </c>
      <c r="AB116" s="5">
        <v>14582.4</v>
      </c>
      <c r="AC116" s="10">
        <f>Y116/T116</f>
        <v>18333</v>
      </c>
      <c r="AD116" s="41">
        <f t="shared" ref="AD116:AD124" si="42">_xlfn.CEILING.MATH(AC116)</f>
        <v>18333</v>
      </c>
      <c r="AE116" s="3">
        <v>44635</v>
      </c>
      <c r="AF116" s="3">
        <v>44713</v>
      </c>
      <c r="AG116" s="3">
        <v>44835</v>
      </c>
      <c r="AH116" s="4" t="s">
        <v>2996</v>
      </c>
    </row>
    <row r="117" spans="1:34" ht="126" x14ac:dyDescent="0.25">
      <c r="A117" s="8" t="s">
        <v>405</v>
      </c>
      <c r="B117" s="3">
        <v>44560</v>
      </c>
      <c r="C117" s="6">
        <v>1416</v>
      </c>
      <c r="D117" s="8" t="s">
        <v>1529</v>
      </c>
      <c r="E117" s="9" t="s">
        <v>1528</v>
      </c>
      <c r="F117" s="3">
        <v>44601</v>
      </c>
      <c r="G117" s="6" t="s">
        <v>945</v>
      </c>
      <c r="H117" s="4" t="s">
        <v>73</v>
      </c>
      <c r="I117" s="4" t="s">
        <v>295</v>
      </c>
      <c r="J117" s="5">
        <v>689289320.70000005</v>
      </c>
      <c r="K117" s="35">
        <f t="shared" si="33"/>
        <v>689289320.70000005</v>
      </c>
      <c r="L117" s="35">
        <f t="shared" si="33"/>
        <v>689289320.70000005</v>
      </c>
      <c r="M117" s="11">
        <f t="shared" si="38"/>
        <v>62662665.518181816</v>
      </c>
      <c r="N117" s="4" t="s">
        <v>946</v>
      </c>
      <c r="O117" s="4" t="s">
        <v>2210</v>
      </c>
      <c r="P117" s="4" t="s">
        <v>22</v>
      </c>
      <c r="Q117" s="6">
        <v>100</v>
      </c>
      <c r="R117" s="6">
        <v>0</v>
      </c>
      <c r="S117" s="6" t="s">
        <v>43</v>
      </c>
      <c r="T117" s="4">
        <v>28</v>
      </c>
      <c r="U117" s="35">
        <f t="shared" si="37"/>
        <v>922.41000000000008</v>
      </c>
      <c r="V117" s="11">
        <f t="shared" si="39"/>
        <v>83.855454545454549</v>
      </c>
      <c r="W117" s="11">
        <f t="shared" si="40"/>
        <v>838.55454545454552</v>
      </c>
      <c r="X117" s="11">
        <f t="shared" si="35"/>
        <v>25827.480000000003</v>
      </c>
      <c r="Y117" s="5">
        <f t="shared" si="41"/>
        <v>747270</v>
      </c>
      <c r="Z117" s="5">
        <v>747270</v>
      </c>
      <c r="AA117" s="5"/>
      <c r="AB117" s="5"/>
      <c r="AC117" s="10">
        <f>Y117/T117</f>
        <v>26688.214285714286</v>
      </c>
      <c r="AD117" s="41">
        <f t="shared" si="42"/>
        <v>26689</v>
      </c>
      <c r="AE117" s="3">
        <v>44621</v>
      </c>
      <c r="AF117" s="3"/>
      <c r="AG117" s="3"/>
      <c r="AH117" s="4" t="s">
        <v>1169</v>
      </c>
    </row>
    <row r="118" spans="1:34" ht="75" x14ac:dyDescent="0.25">
      <c r="A118" s="8" t="s">
        <v>406</v>
      </c>
      <c r="B118" s="3">
        <v>44560</v>
      </c>
      <c r="C118" s="6">
        <v>1416</v>
      </c>
      <c r="D118" s="8" t="s">
        <v>1531</v>
      </c>
      <c r="E118" s="9" t="s">
        <v>1530</v>
      </c>
      <c r="F118" s="3">
        <v>44600</v>
      </c>
      <c r="G118" s="6" t="s">
        <v>948</v>
      </c>
      <c r="H118" s="4" t="s">
        <v>74</v>
      </c>
      <c r="I118" s="4" t="s">
        <v>437</v>
      </c>
      <c r="J118" s="5">
        <v>661891312.5</v>
      </c>
      <c r="K118" s="35">
        <f t="shared" si="33"/>
        <v>661891312.5</v>
      </c>
      <c r="L118" s="35">
        <f t="shared" si="33"/>
        <v>661891312.5</v>
      </c>
      <c r="M118" s="11">
        <f t="shared" si="38"/>
        <v>60171937.5</v>
      </c>
      <c r="N118" s="4" t="s">
        <v>949</v>
      </c>
      <c r="O118" s="4" t="s">
        <v>2211</v>
      </c>
      <c r="P118" s="6" t="s">
        <v>36</v>
      </c>
      <c r="Q118" s="6">
        <v>0</v>
      </c>
      <c r="R118" s="6">
        <v>100</v>
      </c>
      <c r="S118" s="6" t="s">
        <v>51</v>
      </c>
      <c r="T118" s="4">
        <v>150</v>
      </c>
      <c r="U118" s="35">
        <f t="shared" si="37"/>
        <v>3698.75</v>
      </c>
      <c r="V118" s="11">
        <f t="shared" si="39"/>
        <v>336.25</v>
      </c>
      <c r="W118" s="11">
        <f t="shared" si="40"/>
        <v>3362.5</v>
      </c>
      <c r="X118" s="11">
        <f t="shared" si="35"/>
        <v>554812.5</v>
      </c>
      <c r="Y118" s="5">
        <f t="shared" si="41"/>
        <v>178950</v>
      </c>
      <c r="Z118" s="5">
        <v>178950</v>
      </c>
      <c r="AA118" s="5"/>
      <c r="AB118" s="5"/>
      <c r="AC118" s="10">
        <f>Y118/T118</f>
        <v>1193</v>
      </c>
      <c r="AD118" s="41">
        <f t="shared" si="42"/>
        <v>1193</v>
      </c>
      <c r="AE118" s="3">
        <v>44666</v>
      </c>
      <c r="AF118" s="3"/>
      <c r="AG118" s="3"/>
      <c r="AH118" s="4" t="s">
        <v>1169</v>
      </c>
    </row>
    <row r="119" spans="1:34" ht="393.75" x14ac:dyDescent="0.25">
      <c r="A119" s="8" t="s">
        <v>407</v>
      </c>
      <c r="B119" s="3">
        <v>44560</v>
      </c>
      <c r="C119" s="6">
        <v>1416</v>
      </c>
      <c r="D119" s="8" t="s">
        <v>1533</v>
      </c>
      <c r="E119" s="9" t="s">
        <v>1532</v>
      </c>
      <c r="F119" s="3">
        <v>44592</v>
      </c>
      <c r="G119" s="6" t="s">
        <v>950</v>
      </c>
      <c r="H119" s="4" t="s">
        <v>541</v>
      </c>
      <c r="I119" s="4" t="s">
        <v>229</v>
      </c>
      <c r="J119" s="5">
        <v>485188000</v>
      </c>
      <c r="K119" s="35">
        <f t="shared" si="33"/>
        <v>485188000</v>
      </c>
      <c r="L119" s="35">
        <f t="shared" si="33"/>
        <v>485188000</v>
      </c>
      <c r="M119" s="11">
        <f t="shared" si="38"/>
        <v>44108000</v>
      </c>
      <c r="N119" s="4" t="s">
        <v>951</v>
      </c>
      <c r="O119" s="4" t="s">
        <v>2212</v>
      </c>
      <c r="P119" s="4" t="s">
        <v>22</v>
      </c>
      <c r="Q119" s="6">
        <v>100</v>
      </c>
      <c r="R119" s="6">
        <v>0</v>
      </c>
      <c r="S119" s="6" t="s">
        <v>43</v>
      </c>
      <c r="T119" s="4" t="s">
        <v>2139</v>
      </c>
      <c r="U119" s="35">
        <f t="shared" si="37"/>
        <v>1212.97</v>
      </c>
      <c r="V119" s="11">
        <f t="shared" si="39"/>
        <v>110.27000000000001</v>
      </c>
      <c r="W119" s="11">
        <f t="shared" si="40"/>
        <v>1102.7</v>
      </c>
      <c r="X119" s="11" t="s">
        <v>2213</v>
      </c>
      <c r="Y119" s="5">
        <f t="shared" si="41"/>
        <v>400000</v>
      </c>
      <c r="Z119" s="5">
        <v>200000</v>
      </c>
      <c r="AA119" s="5">
        <v>200000</v>
      </c>
      <c r="AB119" s="5"/>
      <c r="AC119" s="10">
        <v>52232</v>
      </c>
      <c r="AD119" s="41">
        <f>_xlfn.CEILING.MATH(AC119)</f>
        <v>52232</v>
      </c>
      <c r="AE119" s="3">
        <v>44621</v>
      </c>
      <c r="AF119" s="3">
        <v>44866</v>
      </c>
      <c r="AG119" s="3"/>
      <c r="AH119" s="4" t="s">
        <v>2994</v>
      </c>
    </row>
    <row r="120" spans="1:34" ht="75" x14ac:dyDescent="0.25">
      <c r="A120" s="8" t="s">
        <v>408</v>
      </c>
      <c r="B120" s="3">
        <v>44560</v>
      </c>
      <c r="C120" s="6">
        <v>1416</v>
      </c>
      <c r="D120" s="8" t="s">
        <v>1535</v>
      </c>
      <c r="E120" s="9" t="s">
        <v>1534</v>
      </c>
      <c r="F120" s="3">
        <v>44600</v>
      </c>
      <c r="G120" s="6" t="s">
        <v>953</v>
      </c>
      <c r="H120" s="4" t="s">
        <v>74</v>
      </c>
      <c r="I120" s="4" t="s">
        <v>438</v>
      </c>
      <c r="J120" s="5">
        <v>660781687.5</v>
      </c>
      <c r="K120" s="35">
        <f t="shared" si="33"/>
        <v>660781687.5</v>
      </c>
      <c r="L120" s="35">
        <f t="shared" si="33"/>
        <v>660781687.5</v>
      </c>
      <c r="M120" s="11">
        <f t="shared" si="38"/>
        <v>60071062.5</v>
      </c>
      <c r="N120" s="4" t="s">
        <v>949</v>
      </c>
      <c r="O120" s="4" t="s">
        <v>2211</v>
      </c>
      <c r="P120" s="6" t="s">
        <v>36</v>
      </c>
      <c r="Q120" s="6">
        <v>0</v>
      </c>
      <c r="R120" s="6">
        <v>100</v>
      </c>
      <c r="S120" s="6" t="s">
        <v>51</v>
      </c>
      <c r="T120" s="4">
        <v>150</v>
      </c>
      <c r="U120" s="35">
        <f t="shared" si="37"/>
        <v>3698.75</v>
      </c>
      <c r="V120" s="11">
        <f t="shared" si="39"/>
        <v>336.25</v>
      </c>
      <c r="W120" s="11">
        <f t="shared" si="40"/>
        <v>3362.5</v>
      </c>
      <c r="X120" s="11">
        <f>U120*T120</f>
        <v>554812.5</v>
      </c>
      <c r="Y120" s="5">
        <f t="shared" si="41"/>
        <v>178650</v>
      </c>
      <c r="Z120" s="5">
        <v>178650</v>
      </c>
      <c r="AA120" s="5"/>
      <c r="AB120" s="5"/>
      <c r="AC120" s="10">
        <f t="shared" ref="AC120:AC136" si="43">Y120/T120</f>
        <v>1191</v>
      </c>
      <c r="AD120" s="41">
        <f t="shared" si="42"/>
        <v>1191</v>
      </c>
      <c r="AE120" s="3">
        <v>44666</v>
      </c>
      <c r="AF120" s="3"/>
      <c r="AG120" s="3"/>
      <c r="AH120" s="4" t="s">
        <v>1169</v>
      </c>
    </row>
    <row r="121" spans="1:34" ht="75" x14ac:dyDescent="0.25">
      <c r="A121" s="8" t="s">
        <v>409</v>
      </c>
      <c r="B121" s="3">
        <v>44560</v>
      </c>
      <c r="C121" s="6">
        <v>1416</v>
      </c>
      <c r="D121" s="8" t="s">
        <v>1537</v>
      </c>
      <c r="E121" s="9" t="s">
        <v>1536</v>
      </c>
      <c r="F121" s="3">
        <v>44592</v>
      </c>
      <c r="G121" s="6" t="s">
        <v>954</v>
      </c>
      <c r="H121" s="4" t="s">
        <v>103</v>
      </c>
      <c r="I121" s="4" t="s">
        <v>410</v>
      </c>
      <c r="J121" s="5">
        <v>380578755.19999999</v>
      </c>
      <c r="K121" s="35">
        <f>J121</f>
        <v>380578755.19999999</v>
      </c>
      <c r="L121" s="35">
        <f t="shared" si="33"/>
        <v>380578755.19999999</v>
      </c>
      <c r="M121" s="11">
        <f t="shared" si="38"/>
        <v>34598068.654545456</v>
      </c>
      <c r="N121" s="4" t="s">
        <v>454</v>
      </c>
      <c r="O121" s="4" t="s">
        <v>2214</v>
      </c>
      <c r="P121" s="6" t="s">
        <v>22</v>
      </c>
      <c r="Q121" s="6">
        <v>100</v>
      </c>
      <c r="R121" s="6">
        <v>0</v>
      </c>
      <c r="S121" s="6" t="s">
        <v>26</v>
      </c>
      <c r="T121" s="4">
        <v>28</v>
      </c>
      <c r="U121" s="35">
        <f t="shared" si="37"/>
        <v>258.39999999999998</v>
      </c>
      <c r="V121" s="11">
        <f t="shared" si="39"/>
        <v>23.490909090909092</v>
      </c>
      <c r="W121" s="11">
        <f t="shared" si="40"/>
        <v>234.90909090909088</v>
      </c>
      <c r="X121" s="11">
        <f>U121*T121</f>
        <v>7235.1999999999989</v>
      </c>
      <c r="Y121" s="5">
        <f t="shared" si="41"/>
        <v>1472828</v>
      </c>
      <c r="Z121" s="5">
        <v>1472828</v>
      </c>
      <c r="AA121" s="5"/>
      <c r="AB121" s="5"/>
      <c r="AC121" s="10">
        <f t="shared" si="43"/>
        <v>52601</v>
      </c>
      <c r="AD121" s="41">
        <f t="shared" si="42"/>
        <v>52601</v>
      </c>
      <c r="AE121" s="3">
        <v>44713</v>
      </c>
      <c r="AF121" s="3"/>
      <c r="AG121" s="3"/>
      <c r="AH121" s="4" t="s">
        <v>1169</v>
      </c>
    </row>
    <row r="122" spans="1:34" ht="75" x14ac:dyDescent="0.25">
      <c r="A122" s="8" t="s">
        <v>619</v>
      </c>
      <c r="B122" s="3">
        <v>44580</v>
      </c>
      <c r="C122" s="6">
        <v>1416</v>
      </c>
      <c r="D122" s="8" t="s">
        <v>1435</v>
      </c>
      <c r="E122" s="9" t="s">
        <v>1357</v>
      </c>
      <c r="F122" s="3">
        <v>44617</v>
      </c>
      <c r="G122" s="6" t="s">
        <v>1158</v>
      </c>
      <c r="H122" s="4" t="s">
        <v>73</v>
      </c>
      <c r="I122" s="4" t="s">
        <v>622</v>
      </c>
      <c r="J122" s="5">
        <v>255007689.5</v>
      </c>
      <c r="K122" s="35">
        <f t="shared" ref="K122:L126" si="44">J122</f>
        <v>255007689.5</v>
      </c>
      <c r="L122" s="5">
        <v>765023068.5</v>
      </c>
      <c r="M122" s="35">
        <f t="shared" ref="M122:M135" si="45">(K122*10)/110</f>
        <v>23182517.227272727</v>
      </c>
      <c r="N122" s="4" t="s">
        <v>1156</v>
      </c>
      <c r="O122" s="4" t="s">
        <v>1157</v>
      </c>
      <c r="P122" s="4" t="s">
        <v>37</v>
      </c>
      <c r="Q122" s="6">
        <v>0</v>
      </c>
      <c r="R122" s="6">
        <v>100</v>
      </c>
      <c r="S122" s="6" t="s">
        <v>34</v>
      </c>
      <c r="T122" s="48">
        <v>50</v>
      </c>
      <c r="U122" s="32">
        <f>L122/Y122</f>
        <v>295.37</v>
      </c>
      <c r="V122" s="33">
        <f t="shared" ref="V122:V135" si="46">(U122*10)/110</f>
        <v>26.851818181818182</v>
      </c>
      <c r="W122" s="33">
        <f t="shared" ref="W122:W135" si="47">U122-V122</f>
        <v>268.5181818181818</v>
      </c>
      <c r="X122" s="49">
        <f t="shared" ref="X122:X159" si="48">W122*T122</f>
        <v>13425.90909090909</v>
      </c>
      <c r="Y122" s="5">
        <f t="shared" si="41"/>
        <v>2590050</v>
      </c>
      <c r="Z122" s="5">
        <v>863350</v>
      </c>
      <c r="AA122" s="5">
        <v>863350</v>
      </c>
      <c r="AB122" s="5">
        <v>863350</v>
      </c>
      <c r="AC122" s="5">
        <f t="shared" si="43"/>
        <v>51801</v>
      </c>
      <c r="AD122" s="5">
        <f t="shared" si="42"/>
        <v>51801</v>
      </c>
      <c r="AE122" s="3">
        <v>44682</v>
      </c>
      <c r="AF122" s="3">
        <v>45047</v>
      </c>
      <c r="AG122" s="3">
        <v>45413</v>
      </c>
      <c r="AH122" s="4" t="s">
        <v>2090</v>
      </c>
    </row>
    <row r="123" spans="1:34" ht="75" x14ac:dyDescent="0.25">
      <c r="A123" s="8" t="s">
        <v>620</v>
      </c>
      <c r="B123" s="3">
        <v>44580</v>
      </c>
      <c r="C123" s="6">
        <v>1416</v>
      </c>
      <c r="D123" s="8" t="s">
        <v>1441</v>
      </c>
      <c r="E123" s="9" t="s">
        <v>1436</v>
      </c>
      <c r="F123" s="3">
        <v>44617</v>
      </c>
      <c r="G123" s="6" t="s">
        <v>1159</v>
      </c>
      <c r="H123" s="4" t="s">
        <v>73</v>
      </c>
      <c r="I123" s="4" t="s">
        <v>623</v>
      </c>
      <c r="J123" s="5">
        <v>219778747.5</v>
      </c>
      <c r="K123" s="35">
        <f t="shared" si="44"/>
        <v>219778747.5</v>
      </c>
      <c r="L123" s="35">
        <v>659336242.5</v>
      </c>
      <c r="M123" s="35">
        <f t="shared" si="45"/>
        <v>19979886.136363637</v>
      </c>
      <c r="N123" s="4" t="s">
        <v>1156</v>
      </c>
      <c r="O123" s="4" t="s">
        <v>1157</v>
      </c>
      <c r="P123" s="4" t="s">
        <v>37</v>
      </c>
      <c r="Q123" s="6">
        <v>0</v>
      </c>
      <c r="R123" s="6">
        <v>100</v>
      </c>
      <c r="S123" s="6" t="s">
        <v>34</v>
      </c>
      <c r="T123" s="48">
        <v>50</v>
      </c>
      <c r="U123" s="32">
        <f>L123/Y123</f>
        <v>27.55</v>
      </c>
      <c r="V123" s="33">
        <f t="shared" si="46"/>
        <v>2.5045454545454544</v>
      </c>
      <c r="W123" s="33">
        <f t="shared" si="47"/>
        <v>25.045454545454547</v>
      </c>
      <c r="X123" s="49">
        <f t="shared" si="48"/>
        <v>1252.2727272727273</v>
      </c>
      <c r="Y123" s="5">
        <f t="shared" si="41"/>
        <v>23932350</v>
      </c>
      <c r="Z123" s="5">
        <v>7977450</v>
      </c>
      <c r="AA123" s="5">
        <v>7977450</v>
      </c>
      <c r="AB123" s="5">
        <v>7977450</v>
      </c>
      <c r="AC123" s="5">
        <f t="shared" si="43"/>
        <v>478647</v>
      </c>
      <c r="AD123" s="5">
        <f t="shared" si="42"/>
        <v>478647</v>
      </c>
      <c r="AE123" s="3">
        <v>44682</v>
      </c>
      <c r="AF123" s="3">
        <v>45047</v>
      </c>
      <c r="AG123" s="3">
        <v>45413</v>
      </c>
      <c r="AH123" s="4" t="s">
        <v>2090</v>
      </c>
    </row>
    <row r="124" spans="1:34" ht="75" x14ac:dyDescent="0.25">
      <c r="A124" s="8" t="s">
        <v>621</v>
      </c>
      <c r="B124" s="3">
        <v>44580</v>
      </c>
      <c r="C124" s="6">
        <v>1416</v>
      </c>
      <c r="D124" s="8" t="s">
        <v>1442</v>
      </c>
      <c r="E124" s="9" t="s">
        <v>1437</v>
      </c>
      <c r="F124" s="3">
        <v>44616</v>
      </c>
      <c r="G124" s="8" t="s">
        <v>1155</v>
      </c>
      <c r="H124" s="4" t="s">
        <v>73</v>
      </c>
      <c r="I124" s="4" t="s">
        <v>624</v>
      </c>
      <c r="J124" s="5">
        <v>885385373</v>
      </c>
      <c r="K124" s="35">
        <f t="shared" si="44"/>
        <v>885385373</v>
      </c>
      <c r="L124" s="35">
        <v>2656156119</v>
      </c>
      <c r="M124" s="35">
        <f t="shared" si="45"/>
        <v>80489579.36363636</v>
      </c>
      <c r="N124" s="4" t="s">
        <v>1156</v>
      </c>
      <c r="O124" s="4" t="s">
        <v>1157</v>
      </c>
      <c r="P124" s="4" t="s">
        <v>37</v>
      </c>
      <c r="Q124" s="6">
        <v>0</v>
      </c>
      <c r="R124" s="6">
        <v>100</v>
      </c>
      <c r="S124" s="6" t="s">
        <v>34</v>
      </c>
      <c r="T124" s="48">
        <v>50</v>
      </c>
      <c r="U124" s="32">
        <f>L124/Y124</f>
        <v>59.81</v>
      </c>
      <c r="V124" s="33">
        <f t="shared" si="46"/>
        <v>5.4372727272727275</v>
      </c>
      <c r="W124" s="33">
        <f t="shared" si="47"/>
        <v>54.372727272727275</v>
      </c>
      <c r="X124" s="49">
        <f t="shared" si="48"/>
        <v>2718.636363636364</v>
      </c>
      <c r="Y124" s="5">
        <f t="shared" si="41"/>
        <v>44409900</v>
      </c>
      <c r="Z124" s="5">
        <v>14803300</v>
      </c>
      <c r="AA124" s="5">
        <v>14803300</v>
      </c>
      <c r="AB124" s="5">
        <v>14803300</v>
      </c>
      <c r="AC124" s="5">
        <f t="shared" si="43"/>
        <v>888198</v>
      </c>
      <c r="AD124" s="5">
        <f t="shared" si="42"/>
        <v>888198</v>
      </c>
      <c r="AE124" s="3">
        <v>44682</v>
      </c>
      <c r="AF124" s="3">
        <v>45047</v>
      </c>
      <c r="AG124" s="3">
        <v>45413</v>
      </c>
      <c r="AH124" s="4" t="s">
        <v>2090</v>
      </c>
    </row>
    <row r="125" spans="1:34" ht="110.25" x14ac:dyDescent="0.25">
      <c r="A125" s="8" t="s">
        <v>706</v>
      </c>
      <c r="B125" s="3">
        <v>44582</v>
      </c>
      <c r="C125" s="6">
        <v>1416</v>
      </c>
      <c r="D125" s="8" t="s">
        <v>1452</v>
      </c>
      <c r="E125" s="9" t="s">
        <v>1449</v>
      </c>
      <c r="F125" s="3">
        <v>44607</v>
      </c>
      <c r="G125" s="3" t="s">
        <v>1068</v>
      </c>
      <c r="H125" s="4" t="s">
        <v>1070</v>
      </c>
      <c r="I125" s="4" t="s">
        <v>741</v>
      </c>
      <c r="J125" s="5">
        <v>8775524.6600000001</v>
      </c>
      <c r="K125" s="35">
        <f>J125</f>
        <v>8775524.6600000001</v>
      </c>
      <c r="L125" s="35">
        <f t="shared" si="44"/>
        <v>8775524.6600000001</v>
      </c>
      <c r="M125" s="35">
        <f t="shared" si="45"/>
        <v>797774.969090909</v>
      </c>
      <c r="N125" s="4" t="s">
        <v>1071</v>
      </c>
      <c r="O125" s="4" t="s">
        <v>76</v>
      </c>
      <c r="P125" s="4" t="s">
        <v>365</v>
      </c>
      <c r="Q125" s="6">
        <v>0</v>
      </c>
      <c r="R125" s="6">
        <v>100</v>
      </c>
      <c r="S125" s="6" t="s">
        <v>51</v>
      </c>
      <c r="T125" s="48">
        <v>1.2</v>
      </c>
      <c r="U125" s="32">
        <f t="shared" ref="U125:U130" si="49">J125/Y125</f>
        <v>12792.31</v>
      </c>
      <c r="V125" s="33">
        <f t="shared" si="46"/>
        <v>1162.9372727272726</v>
      </c>
      <c r="W125" s="33">
        <f t="shared" si="47"/>
        <v>11629.372727272726</v>
      </c>
      <c r="X125" s="49">
        <f t="shared" si="48"/>
        <v>13955.247272727271</v>
      </c>
      <c r="Y125" s="5">
        <f t="shared" si="41"/>
        <v>686</v>
      </c>
      <c r="Z125" s="5">
        <v>686</v>
      </c>
      <c r="AA125" s="5"/>
      <c r="AB125" s="5"/>
      <c r="AC125" s="5">
        <f t="shared" si="43"/>
        <v>571.66666666666674</v>
      </c>
      <c r="AD125" s="5">
        <f t="shared" ref="AD125:AD126" si="50">_xlfn.CEILING.MATH(AC125)</f>
        <v>572</v>
      </c>
      <c r="AE125" s="3">
        <v>44743</v>
      </c>
      <c r="AF125" s="3"/>
      <c r="AG125" s="3"/>
      <c r="AH125" s="4" t="s">
        <v>67</v>
      </c>
    </row>
    <row r="126" spans="1:34" ht="110.25" x14ac:dyDescent="0.25">
      <c r="A126" s="8" t="s">
        <v>739</v>
      </c>
      <c r="B126" s="3">
        <v>44582</v>
      </c>
      <c r="C126" s="6">
        <v>1416</v>
      </c>
      <c r="D126" s="8" t="s">
        <v>1453</v>
      </c>
      <c r="E126" s="9" t="s">
        <v>1450</v>
      </c>
      <c r="F126" s="3">
        <v>44607</v>
      </c>
      <c r="G126" s="3" t="s">
        <v>1069</v>
      </c>
      <c r="H126" s="4" t="s">
        <v>1070</v>
      </c>
      <c r="I126" s="4" t="s">
        <v>740</v>
      </c>
      <c r="J126" s="5">
        <v>43903207.920000002</v>
      </c>
      <c r="K126" s="35">
        <f>J126</f>
        <v>43903207.920000002</v>
      </c>
      <c r="L126" s="35">
        <f t="shared" si="44"/>
        <v>43903207.920000002</v>
      </c>
      <c r="M126" s="35">
        <f t="shared" si="45"/>
        <v>3991200.72</v>
      </c>
      <c r="N126" s="4" t="s">
        <v>1071</v>
      </c>
      <c r="O126" s="4" t="s">
        <v>76</v>
      </c>
      <c r="P126" s="4" t="s">
        <v>365</v>
      </c>
      <c r="Q126" s="6">
        <v>0</v>
      </c>
      <c r="R126" s="6">
        <v>100</v>
      </c>
      <c r="S126" s="6" t="s">
        <v>51</v>
      </c>
      <c r="T126" s="48">
        <v>1.2</v>
      </c>
      <c r="U126" s="33">
        <f t="shared" si="49"/>
        <v>12792.310000000001</v>
      </c>
      <c r="V126" s="33">
        <f t="shared" si="46"/>
        <v>1162.9372727272728</v>
      </c>
      <c r="W126" s="33">
        <f t="shared" si="47"/>
        <v>11629.372727272728</v>
      </c>
      <c r="X126" s="49">
        <f t="shared" si="48"/>
        <v>13955.247272727274</v>
      </c>
      <c r="Y126" s="5">
        <f t="shared" si="41"/>
        <v>3432</v>
      </c>
      <c r="Z126" s="5">
        <v>3432</v>
      </c>
      <c r="AA126" s="5"/>
      <c r="AB126" s="5"/>
      <c r="AC126" s="5">
        <f t="shared" si="43"/>
        <v>2860</v>
      </c>
      <c r="AD126" s="5">
        <f t="shared" si="50"/>
        <v>2860</v>
      </c>
      <c r="AE126" s="3">
        <v>44696</v>
      </c>
      <c r="AF126" s="3"/>
      <c r="AG126" s="3"/>
      <c r="AH126" s="4" t="s">
        <v>67</v>
      </c>
    </row>
    <row r="127" spans="1:34" ht="75" x14ac:dyDescent="0.25">
      <c r="A127" s="8" t="s">
        <v>719</v>
      </c>
      <c r="B127" s="3">
        <v>44582</v>
      </c>
      <c r="C127" s="6">
        <v>1416</v>
      </c>
      <c r="D127" s="8" t="s">
        <v>1467</v>
      </c>
      <c r="E127" s="9" t="s">
        <v>1466</v>
      </c>
      <c r="F127" s="3">
        <v>44606</v>
      </c>
      <c r="G127" s="8" t="s">
        <v>1016</v>
      </c>
      <c r="H127" s="4" t="s">
        <v>541</v>
      </c>
      <c r="I127" s="4" t="s">
        <v>718</v>
      </c>
      <c r="J127" s="5">
        <v>34560880.200000003</v>
      </c>
      <c r="K127" s="35">
        <f t="shared" ref="K127:L130" si="51">J127</f>
        <v>34560880.200000003</v>
      </c>
      <c r="L127" s="35">
        <f t="shared" si="51"/>
        <v>34560880.200000003</v>
      </c>
      <c r="M127" s="35">
        <f t="shared" si="45"/>
        <v>3141898.2</v>
      </c>
      <c r="N127" s="4" t="s">
        <v>554</v>
      </c>
      <c r="O127" s="4" t="s">
        <v>75</v>
      </c>
      <c r="P127" s="4" t="s">
        <v>33</v>
      </c>
      <c r="Q127" s="6">
        <v>0</v>
      </c>
      <c r="R127" s="6">
        <v>100</v>
      </c>
      <c r="S127" s="6" t="s">
        <v>26</v>
      </c>
      <c r="T127" s="48">
        <v>3.6</v>
      </c>
      <c r="U127" s="33">
        <f t="shared" si="49"/>
        <v>15947.250000000002</v>
      </c>
      <c r="V127" s="33">
        <f t="shared" si="46"/>
        <v>1449.7500000000002</v>
      </c>
      <c r="W127" s="33">
        <f t="shared" si="47"/>
        <v>14497.500000000002</v>
      </c>
      <c r="X127" s="49">
        <f t="shared" si="48"/>
        <v>52191.000000000007</v>
      </c>
      <c r="Y127" s="5">
        <f t="shared" si="41"/>
        <v>2167.1999999999998</v>
      </c>
      <c r="Z127" s="5">
        <v>2167.1999999999998</v>
      </c>
      <c r="AA127" s="5"/>
      <c r="AB127" s="5"/>
      <c r="AC127" s="5">
        <f t="shared" si="43"/>
        <v>601.99999999999989</v>
      </c>
      <c r="AD127" s="5">
        <f t="shared" ref="AD127:AD130" si="52">_xlfn.CEILING.MATH(AC127)</f>
        <v>602</v>
      </c>
      <c r="AE127" s="3">
        <v>44666</v>
      </c>
      <c r="AF127" s="3"/>
      <c r="AG127" s="3"/>
      <c r="AH127" s="4" t="s">
        <v>1169</v>
      </c>
    </row>
    <row r="128" spans="1:34" ht="75" x14ac:dyDescent="0.25">
      <c r="A128" s="8" t="s">
        <v>715</v>
      </c>
      <c r="B128" s="3">
        <v>44582</v>
      </c>
      <c r="C128" s="6">
        <v>1416</v>
      </c>
      <c r="D128" s="8" t="s">
        <v>1473</v>
      </c>
      <c r="E128" s="9" t="s">
        <v>1472</v>
      </c>
      <c r="F128" s="3">
        <v>44613</v>
      </c>
      <c r="G128" s="6" t="s">
        <v>1108</v>
      </c>
      <c r="H128" s="4" t="s">
        <v>1109</v>
      </c>
      <c r="I128" s="4" t="s">
        <v>714</v>
      </c>
      <c r="J128" s="5">
        <v>380860928</v>
      </c>
      <c r="K128" s="35">
        <f t="shared" si="51"/>
        <v>380860928</v>
      </c>
      <c r="L128" s="35">
        <f t="shared" si="51"/>
        <v>380860928</v>
      </c>
      <c r="M128" s="35">
        <f t="shared" si="45"/>
        <v>34623720.727272727</v>
      </c>
      <c r="N128" s="4" t="s">
        <v>454</v>
      </c>
      <c r="O128" s="4" t="s">
        <v>75</v>
      </c>
      <c r="P128" s="4" t="s">
        <v>22</v>
      </c>
      <c r="Q128" s="6">
        <v>100</v>
      </c>
      <c r="R128" s="6">
        <v>0</v>
      </c>
      <c r="S128" s="6" t="s">
        <v>26</v>
      </c>
      <c r="T128" s="48">
        <v>28</v>
      </c>
      <c r="U128" s="33">
        <f t="shared" si="49"/>
        <v>258.39999999999998</v>
      </c>
      <c r="V128" s="33">
        <f t="shared" si="46"/>
        <v>23.490909090909092</v>
      </c>
      <c r="W128" s="33">
        <f t="shared" si="47"/>
        <v>234.90909090909088</v>
      </c>
      <c r="X128" s="49">
        <f t="shared" si="48"/>
        <v>6577.4545454545441</v>
      </c>
      <c r="Y128" s="5">
        <f t="shared" si="41"/>
        <v>1473920</v>
      </c>
      <c r="Z128" s="5">
        <v>1473920</v>
      </c>
      <c r="AA128" s="5"/>
      <c r="AB128" s="5"/>
      <c r="AC128" s="5">
        <f t="shared" si="43"/>
        <v>52640</v>
      </c>
      <c r="AD128" s="5">
        <f t="shared" si="52"/>
        <v>52640</v>
      </c>
      <c r="AE128" s="3">
        <v>44635</v>
      </c>
      <c r="AF128" s="3"/>
      <c r="AG128" s="3"/>
      <c r="AH128" s="4" t="s">
        <v>1169</v>
      </c>
    </row>
    <row r="129" spans="1:34" ht="75" x14ac:dyDescent="0.25">
      <c r="A129" s="8" t="s">
        <v>675</v>
      </c>
      <c r="B129" s="3">
        <v>44587</v>
      </c>
      <c r="C129" s="6">
        <v>1416</v>
      </c>
      <c r="D129" s="8" t="s">
        <v>1475</v>
      </c>
      <c r="E129" s="9" t="s">
        <v>1474</v>
      </c>
      <c r="F129" s="3">
        <v>44608</v>
      </c>
      <c r="G129" s="8" t="s">
        <v>1075</v>
      </c>
      <c r="H129" s="4" t="s">
        <v>77</v>
      </c>
      <c r="I129" s="4" t="s">
        <v>630</v>
      </c>
      <c r="J129" s="5">
        <v>274012323.19999999</v>
      </c>
      <c r="K129" s="35">
        <f t="shared" si="51"/>
        <v>274012323.19999999</v>
      </c>
      <c r="L129" s="35">
        <f t="shared" si="51"/>
        <v>274012323.19999999</v>
      </c>
      <c r="M129" s="35">
        <f t="shared" si="45"/>
        <v>24910211.199999999</v>
      </c>
      <c r="N129" s="4" t="s">
        <v>554</v>
      </c>
      <c r="O129" s="4" t="s">
        <v>113</v>
      </c>
      <c r="P129" s="4" t="s">
        <v>555</v>
      </c>
      <c r="Q129" s="6">
        <v>0</v>
      </c>
      <c r="R129" s="6">
        <v>100</v>
      </c>
      <c r="S129" s="6" t="s">
        <v>26</v>
      </c>
      <c r="T129" s="48">
        <v>10</v>
      </c>
      <c r="U129" s="33">
        <f t="shared" si="49"/>
        <v>2013.76</v>
      </c>
      <c r="V129" s="33">
        <f t="shared" si="46"/>
        <v>183.0690909090909</v>
      </c>
      <c r="W129" s="33">
        <f t="shared" si="47"/>
        <v>1830.6909090909091</v>
      </c>
      <c r="X129" s="49">
        <f t="shared" si="48"/>
        <v>18306.909090909092</v>
      </c>
      <c r="Y129" s="5">
        <f t="shared" si="41"/>
        <v>136070</v>
      </c>
      <c r="Z129" s="5">
        <v>89860</v>
      </c>
      <c r="AA129" s="5">
        <v>46210</v>
      </c>
      <c r="AB129" s="5"/>
      <c r="AC129" s="5">
        <f t="shared" si="43"/>
        <v>13607</v>
      </c>
      <c r="AD129" s="5">
        <f t="shared" si="52"/>
        <v>13607</v>
      </c>
      <c r="AE129" s="3">
        <v>44682</v>
      </c>
      <c r="AF129" s="3">
        <v>44805</v>
      </c>
      <c r="AG129" s="3"/>
      <c r="AH129" s="4" t="s">
        <v>1169</v>
      </c>
    </row>
    <row r="130" spans="1:34" ht="75" x14ac:dyDescent="0.25">
      <c r="A130" s="8" t="s">
        <v>696</v>
      </c>
      <c r="B130" s="3">
        <v>44589</v>
      </c>
      <c r="C130" s="6">
        <v>1416</v>
      </c>
      <c r="D130" s="8" t="s">
        <v>1485</v>
      </c>
      <c r="E130" s="9" t="s">
        <v>1484</v>
      </c>
      <c r="F130" s="3">
        <v>44613</v>
      </c>
      <c r="G130" s="6" t="s">
        <v>1121</v>
      </c>
      <c r="H130" s="4" t="s">
        <v>73</v>
      </c>
      <c r="I130" s="4" t="s">
        <v>670</v>
      </c>
      <c r="J130" s="5">
        <v>11338820.640000001</v>
      </c>
      <c r="K130" s="35">
        <f t="shared" si="51"/>
        <v>11338820.640000001</v>
      </c>
      <c r="L130" s="35">
        <f t="shared" si="51"/>
        <v>11338820.640000001</v>
      </c>
      <c r="M130" s="35">
        <f t="shared" si="45"/>
        <v>1030801.8763636365</v>
      </c>
      <c r="N130" s="4" t="s">
        <v>1123</v>
      </c>
      <c r="O130" s="4" t="s">
        <v>75</v>
      </c>
      <c r="P130" s="4" t="s">
        <v>33</v>
      </c>
      <c r="Q130" s="6">
        <v>0</v>
      </c>
      <c r="R130" s="6">
        <v>100</v>
      </c>
      <c r="S130" s="6" t="s">
        <v>43</v>
      </c>
      <c r="T130" s="48">
        <v>2</v>
      </c>
      <c r="U130" s="33">
        <f t="shared" si="49"/>
        <v>22497.66</v>
      </c>
      <c r="V130" s="33">
        <f t="shared" si="46"/>
        <v>2045.2418181818182</v>
      </c>
      <c r="W130" s="33">
        <f t="shared" si="47"/>
        <v>20452.418181818182</v>
      </c>
      <c r="X130" s="49">
        <f t="shared" si="48"/>
        <v>40904.836363636365</v>
      </c>
      <c r="Y130" s="5">
        <f t="shared" si="41"/>
        <v>504</v>
      </c>
      <c r="Z130" s="5">
        <v>504</v>
      </c>
      <c r="AA130" s="5"/>
      <c r="AB130" s="5"/>
      <c r="AC130" s="5">
        <f t="shared" si="43"/>
        <v>252</v>
      </c>
      <c r="AD130" s="5">
        <f t="shared" si="52"/>
        <v>252</v>
      </c>
      <c r="AE130" s="3">
        <v>44652</v>
      </c>
      <c r="AF130" s="3"/>
      <c r="AG130" s="3"/>
      <c r="AH130" s="4" t="s">
        <v>1169</v>
      </c>
    </row>
    <row r="131" spans="1:34" ht="75" x14ac:dyDescent="0.25">
      <c r="A131" s="8" t="s">
        <v>865</v>
      </c>
      <c r="B131" s="3">
        <v>44599</v>
      </c>
      <c r="C131" s="6">
        <v>1416</v>
      </c>
      <c r="D131" s="8" t="s">
        <v>1763</v>
      </c>
      <c r="E131" s="9" t="s">
        <v>1489</v>
      </c>
      <c r="F131" s="3">
        <v>44637</v>
      </c>
      <c r="G131" s="6" t="s">
        <v>1648</v>
      </c>
      <c r="H131" s="4" t="s">
        <v>77</v>
      </c>
      <c r="I131" s="4" t="s">
        <v>625</v>
      </c>
      <c r="J131" s="5">
        <v>717974400</v>
      </c>
      <c r="K131" s="35">
        <v>784149366</v>
      </c>
      <c r="L131" s="35">
        <f t="shared" ref="L131:L135" si="53">K131</f>
        <v>784149366</v>
      </c>
      <c r="M131" s="35">
        <f t="shared" si="45"/>
        <v>71286306</v>
      </c>
      <c r="N131" s="4" t="s">
        <v>1649</v>
      </c>
      <c r="O131" s="4" t="s">
        <v>1650</v>
      </c>
      <c r="P131" s="4" t="s">
        <v>563</v>
      </c>
      <c r="Q131" s="6">
        <v>0</v>
      </c>
      <c r="R131" s="6">
        <v>100</v>
      </c>
      <c r="S131" s="6" t="s">
        <v>43</v>
      </c>
      <c r="T131" s="48">
        <v>1</v>
      </c>
      <c r="U131" s="33">
        <f>K131/Y131</f>
        <v>85800</v>
      </c>
      <c r="V131" s="33">
        <f t="shared" si="46"/>
        <v>7800</v>
      </c>
      <c r="W131" s="33">
        <f t="shared" si="47"/>
        <v>78000</v>
      </c>
      <c r="X131" s="49">
        <f t="shared" si="48"/>
        <v>78000</v>
      </c>
      <c r="Y131" s="5">
        <f t="shared" si="41"/>
        <v>9139.27</v>
      </c>
      <c r="Z131" s="5">
        <v>9139.27</v>
      </c>
      <c r="AA131" s="5"/>
      <c r="AB131" s="5"/>
      <c r="AC131" s="5">
        <f t="shared" si="43"/>
        <v>9139.27</v>
      </c>
      <c r="AD131" s="5">
        <f t="shared" ref="AD131:AD134" si="54">_xlfn.CEILING.MATH(AC131)</f>
        <v>9140</v>
      </c>
      <c r="AE131" s="3">
        <v>44671</v>
      </c>
      <c r="AF131" s="3"/>
      <c r="AG131" s="3"/>
      <c r="AH131" s="4" t="s">
        <v>1169</v>
      </c>
    </row>
    <row r="132" spans="1:34" ht="75" x14ac:dyDescent="0.25">
      <c r="A132" s="8" t="s">
        <v>862</v>
      </c>
      <c r="B132" s="3">
        <v>44599</v>
      </c>
      <c r="C132" s="6">
        <v>1416</v>
      </c>
      <c r="D132" s="8" t="s">
        <v>1766</v>
      </c>
      <c r="E132" s="9" t="s">
        <v>1655</v>
      </c>
      <c r="F132" s="3">
        <v>44637</v>
      </c>
      <c r="G132" s="6" t="s">
        <v>1656</v>
      </c>
      <c r="H132" s="4" t="s">
        <v>73</v>
      </c>
      <c r="I132" s="4" t="s">
        <v>689</v>
      </c>
      <c r="J132" s="5">
        <v>694979649</v>
      </c>
      <c r="K132" s="35">
        <v>697878933.25</v>
      </c>
      <c r="L132" s="35">
        <f t="shared" si="53"/>
        <v>697878933.25</v>
      </c>
      <c r="M132" s="35">
        <f t="shared" si="45"/>
        <v>63443539.386363633</v>
      </c>
      <c r="N132" s="4" t="s">
        <v>1657</v>
      </c>
      <c r="O132" s="4" t="s">
        <v>1283</v>
      </c>
      <c r="P132" s="4" t="s">
        <v>22</v>
      </c>
      <c r="Q132" s="12">
        <v>100</v>
      </c>
      <c r="R132" s="6">
        <v>0</v>
      </c>
      <c r="S132" s="6" t="s">
        <v>43</v>
      </c>
      <c r="T132" s="48">
        <v>21</v>
      </c>
      <c r="U132" s="33">
        <f>K132/Y132</f>
        <v>14142.85</v>
      </c>
      <c r="V132" s="33">
        <f t="shared" si="46"/>
        <v>1285.7136363636364</v>
      </c>
      <c r="W132" s="33">
        <f t="shared" si="47"/>
        <v>12857.136363636364</v>
      </c>
      <c r="X132" s="49">
        <f t="shared" si="48"/>
        <v>269999.86363636365</v>
      </c>
      <c r="Y132" s="5">
        <f t="shared" si="41"/>
        <v>49345</v>
      </c>
      <c r="Z132" s="5">
        <v>49345</v>
      </c>
      <c r="AA132" s="5"/>
      <c r="AB132" s="5"/>
      <c r="AC132" s="5">
        <f t="shared" si="43"/>
        <v>2349.7619047619046</v>
      </c>
      <c r="AD132" s="5">
        <f t="shared" si="54"/>
        <v>2350</v>
      </c>
      <c r="AE132" s="3">
        <v>44743</v>
      </c>
      <c r="AF132" s="3"/>
      <c r="AG132" s="3"/>
      <c r="AH132" s="4" t="s">
        <v>67</v>
      </c>
    </row>
    <row r="133" spans="1:34" ht="75" x14ac:dyDescent="0.25">
      <c r="A133" s="8" t="s">
        <v>859</v>
      </c>
      <c r="B133" s="3">
        <v>44599</v>
      </c>
      <c r="C133" s="6">
        <v>1416</v>
      </c>
      <c r="D133" s="8" t="s">
        <v>1542</v>
      </c>
      <c r="E133" s="9" t="s">
        <v>1541</v>
      </c>
      <c r="F133" s="3">
        <v>44629</v>
      </c>
      <c r="G133" s="8" t="s">
        <v>1294</v>
      </c>
      <c r="H133" s="4" t="s">
        <v>1295</v>
      </c>
      <c r="I133" s="4" t="s">
        <v>631</v>
      </c>
      <c r="J133" s="5">
        <v>323986724.45999998</v>
      </c>
      <c r="K133" s="35">
        <f t="shared" ref="K133:K135" si="55">J133</f>
        <v>323986724.45999998</v>
      </c>
      <c r="L133" s="35">
        <f t="shared" si="53"/>
        <v>323986724.45999998</v>
      </c>
      <c r="M133" s="35">
        <f t="shared" si="45"/>
        <v>29453338.587272726</v>
      </c>
      <c r="N133" s="4" t="s">
        <v>1296</v>
      </c>
      <c r="O133" s="4" t="s">
        <v>113</v>
      </c>
      <c r="P133" s="4" t="s">
        <v>1180</v>
      </c>
      <c r="Q133" s="6">
        <v>0</v>
      </c>
      <c r="R133" s="6">
        <v>100</v>
      </c>
      <c r="S133" s="6" t="s">
        <v>26</v>
      </c>
      <c r="T133" s="48">
        <v>3</v>
      </c>
      <c r="U133" s="33">
        <f>J133/Y133</f>
        <v>50773.659999999996</v>
      </c>
      <c r="V133" s="33">
        <f t="shared" si="46"/>
        <v>4615.7872727272725</v>
      </c>
      <c r="W133" s="33">
        <f t="shared" si="47"/>
        <v>46157.872727272726</v>
      </c>
      <c r="X133" s="49">
        <f t="shared" si="48"/>
        <v>138473.61818181816</v>
      </c>
      <c r="Y133" s="5">
        <f t="shared" si="41"/>
        <v>6381</v>
      </c>
      <c r="Z133" s="5">
        <v>6381</v>
      </c>
      <c r="AA133" s="5"/>
      <c r="AB133" s="5"/>
      <c r="AC133" s="5">
        <f t="shared" si="43"/>
        <v>2127</v>
      </c>
      <c r="AD133" s="5">
        <f t="shared" si="54"/>
        <v>2127</v>
      </c>
      <c r="AE133" s="3">
        <v>44635</v>
      </c>
      <c r="AF133" s="3"/>
      <c r="AG133" s="3"/>
      <c r="AH133" s="4" t="s">
        <v>1169</v>
      </c>
    </row>
    <row r="134" spans="1:34" ht="75" x14ac:dyDescent="0.25">
      <c r="A134" s="8" t="s">
        <v>858</v>
      </c>
      <c r="B134" s="3">
        <v>44599</v>
      </c>
      <c r="C134" s="6">
        <v>1416</v>
      </c>
      <c r="D134" s="8" t="s">
        <v>1769</v>
      </c>
      <c r="E134" s="9" t="s">
        <v>1768</v>
      </c>
      <c r="F134" s="3">
        <v>44638</v>
      </c>
      <c r="G134" s="6" t="s">
        <v>1664</v>
      </c>
      <c r="H134" s="4" t="s">
        <v>74</v>
      </c>
      <c r="I134" s="4" t="s">
        <v>641</v>
      </c>
      <c r="J134" s="5">
        <v>558447946.55999994</v>
      </c>
      <c r="K134" s="35">
        <f t="shared" si="55"/>
        <v>558447946.55999994</v>
      </c>
      <c r="L134" s="35">
        <f t="shared" si="53"/>
        <v>558447946.55999994</v>
      </c>
      <c r="M134" s="35">
        <f t="shared" si="45"/>
        <v>50767995.141818173</v>
      </c>
      <c r="N134" s="4" t="s">
        <v>1195</v>
      </c>
      <c r="O134" s="4" t="s">
        <v>511</v>
      </c>
      <c r="P134" s="4" t="s">
        <v>22</v>
      </c>
      <c r="Q134" s="6">
        <v>100</v>
      </c>
      <c r="R134" s="6">
        <v>0</v>
      </c>
      <c r="S134" s="6" t="s">
        <v>43</v>
      </c>
      <c r="T134" s="48">
        <v>3</v>
      </c>
      <c r="U134" s="33">
        <f>J134/Y134</f>
        <v>69666.659999999989</v>
      </c>
      <c r="V134" s="33">
        <f t="shared" si="46"/>
        <v>6333.3327272727256</v>
      </c>
      <c r="W134" s="33">
        <f t="shared" si="47"/>
        <v>63333.327272727263</v>
      </c>
      <c r="X134" s="49">
        <f t="shared" si="48"/>
        <v>189999.98181818178</v>
      </c>
      <c r="Y134" s="5">
        <f t="shared" si="41"/>
        <v>8016</v>
      </c>
      <c r="Z134" s="5">
        <v>8016</v>
      </c>
      <c r="AA134" s="5"/>
      <c r="AB134" s="5"/>
      <c r="AC134" s="5">
        <f t="shared" si="43"/>
        <v>2672</v>
      </c>
      <c r="AD134" s="5">
        <f t="shared" si="54"/>
        <v>2672</v>
      </c>
      <c r="AE134" s="3">
        <v>44652</v>
      </c>
      <c r="AF134" s="3"/>
      <c r="AG134" s="3"/>
      <c r="AH134" s="4" t="s">
        <v>1169</v>
      </c>
    </row>
    <row r="135" spans="1:34" ht="75" x14ac:dyDescent="0.25">
      <c r="A135" s="8" t="s">
        <v>875</v>
      </c>
      <c r="B135" s="3">
        <v>44599</v>
      </c>
      <c r="C135" s="6">
        <v>1416</v>
      </c>
      <c r="D135" s="8" t="s">
        <v>1558</v>
      </c>
      <c r="E135" s="9" t="s">
        <v>1557</v>
      </c>
      <c r="F135" s="3">
        <v>44622</v>
      </c>
      <c r="G135" s="8" t="s">
        <v>1186</v>
      </c>
      <c r="H135" s="4" t="s">
        <v>74</v>
      </c>
      <c r="I135" s="4" t="s">
        <v>640</v>
      </c>
      <c r="J135" s="5">
        <v>32394996.899999999</v>
      </c>
      <c r="K135" s="35">
        <f t="shared" si="55"/>
        <v>32394996.899999999</v>
      </c>
      <c r="L135" s="35">
        <f t="shared" si="53"/>
        <v>32394996.899999999</v>
      </c>
      <c r="M135" s="35">
        <f t="shared" si="45"/>
        <v>2944999.7181818183</v>
      </c>
      <c r="N135" s="4" t="s">
        <v>1195</v>
      </c>
      <c r="O135" s="4" t="s">
        <v>511</v>
      </c>
      <c r="P135" s="4" t="s">
        <v>33</v>
      </c>
      <c r="Q135" s="6">
        <v>0</v>
      </c>
      <c r="R135" s="6">
        <v>100</v>
      </c>
      <c r="S135" s="6" t="s">
        <v>43</v>
      </c>
      <c r="T135" s="48">
        <v>3</v>
      </c>
      <c r="U135" s="33">
        <f>J135/Y135</f>
        <v>69666.66</v>
      </c>
      <c r="V135" s="33">
        <f t="shared" si="46"/>
        <v>6333.3327272727283</v>
      </c>
      <c r="W135" s="33">
        <f t="shared" si="47"/>
        <v>63333.327272727278</v>
      </c>
      <c r="X135" s="49">
        <f t="shared" si="48"/>
        <v>189999.98181818184</v>
      </c>
      <c r="Y135" s="5">
        <f t="shared" si="41"/>
        <v>465</v>
      </c>
      <c r="Z135" s="5">
        <v>321</v>
      </c>
      <c r="AA135" s="5">
        <v>144</v>
      </c>
      <c r="AB135" s="5"/>
      <c r="AC135" s="5">
        <f t="shared" si="43"/>
        <v>155</v>
      </c>
      <c r="AD135" s="5">
        <f t="shared" ref="AD135" si="56">_xlfn.CEILING.MATH(AC135)</f>
        <v>155</v>
      </c>
      <c r="AE135" s="3">
        <v>44652</v>
      </c>
      <c r="AF135" s="3">
        <v>44743</v>
      </c>
      <c r="AG135" s="3"/>
      <c r="AH135" s="4" t="s">
        <v>1169</v>
      </c>
    </row>
    <row r="136" spans="1:34" ht="78.75" x14ac:dyDescent="0.25">
      <c r="A136" s="8" t="s">
        <v>999</v>
      </c>
      <c r="B136" s="3">
        <v>44603</v>
      </c>
      <c r="C136" s="6">
        <v>1416</v>
      </c>
      <c r="D136" s="8" t="s">
        <v>1779</v>
      </c>
      <c r="E136" s="9" t="s">
        <v>1658</v>
      </c>
      <c r="F136" s="3">
        <v>44637</v>
      </c>
      <c r="G136" s="6" t="s">
        <v>1659</v>
      </c>
      <c r="H136" s="4" t="s">
        <v>77</v>
      </c>
      <c r="I136" s="4" t="s">
        <v>841</v>
      </c>
      <c r="J136" s="5">
        <v>757684100</v>
      </c>
      <c r="K136" s="35">
        <f t="shared" ref="K136:L136" si="57">J136</f>
        <v>757684100</v>
      </c>
      <c r="L136" s="35">
        <f t="shared" si="57"/>
        <v>757684100</v>
      </c>
      <c r="M136" s="35">
        <f t="shared" ref="M136:M140" si="58">(K136*10)/110</f>
        <v>68880372.727272734</v>
      </c>
      <c r="N136" s="4" t="s">
        <v>118</v>
      </c>
      <c r="O136" s="4" t="s">
        <v>927</v>
      </c>
      <c r="P136" s="4" t="s">
        <v>117</v>
      </c>
      <c r="Q136" s="12">
        <v>0</v>
      </c>
      <c r="R136" s="6">
        <v>100</v>
      </c>
      <c r="S136" s="6" t="s">
        <v>28</v>
      </c>
      <c r="T136" s="48">
        <v>1000</v>
      </c>
      <c r="U136" s="33">
        <f>J136/Y136</f>
        <v>51.05</v>
      </c>
      <c r="V136" s="33">
        <f t="shared" ref="V136:V140" si="59">(U136*10)/110</f>
        <v>4.6409090909090907</v>
      </c>
      <c r="W136" s="33">
        <f t="shared" ref="W136:W140" si="60">U136-V136</f>
        <v>46.409090909090907</v>
      </c>
      <c r="X136" s="49">
        <f t="shared" si="48"/>
        <v>46409.090909090904</v>
      </c>
      <c r="Y136" s="5">
        <f t="shared" ref="Y136" si="61">Z136+AA136+AB136</f>
        <v>14842000</v>
      </c>
      <c r="Z136" s="5">
        <v>4012000</v>
      </c>
      <c r="AA136" s="5">
        <v>10830000</v>
      </c>
      <c r="AB136" s="5"/>
      <c r="AC136" s="5">
        <f t="shared" si="43"/>
        <v>14842</v>
      </c>
      <c r="AD136" s="5">
        <f t="shared" ref="AD136" si="62">_xlfn.CEILING.MATH(AC136)</f>
        <v>14842</v>
      </c>
      <c r="AE136" s="3">
        <v>44682</v>
      </c>
      <c r="AF136" s="3">
        <v>44774</v>
      </c>
      <c r="AG136" s="3"/>
      <c r="AH136" s="4" t="s">
        <v>1169</v>
      </c>
    </row>
    <row r="137" spans="1:34" x14ac:dyDescent="0.25">
      <c r="A137" s="8" t="s">
        <v>1036</v>
      </c>
      <c r="B137" s="3">
        <v>44606</v>
      </c>
      <c r="C137" s="6">
        <v>1416</v>
      </c>
      <c r="D137" s="8" t="s">
        <v>462</v>
      </c>
      <c r="E137" s="4" t="s">
        <v>462</v>
      </c>
      <c r="F137" s="3" t="s">
        <v>462</v>
      </c>
      <c r="G137" s="6" t="s">
        <v>462</v>
      </c>
      <c r="H137" s="4" t="s">
        <v>462</v>
      </c>
      <c r="I137" s="4" t="s">
        <v>688</v>
      </c>
      <c r="J137" s="10" t="s">
        <v>462</v>
      </c>
      <c r="K137" s="10" t="s">
        <v>462</v>
      </c>
      <c r="L137" s="10" t="s">
        <v>462</v>
      </c>
      <c r="M137" s="35" t="e">
        <f t="shared" si="58"/>
        <v>#VALUE!</v>
      </c>
      <c r="N137" s="10" t="s">
        <v>462</v>
      </c>
      <c r="O137" s="10" t="s">
        <v>462</v>
      </c>
      <c r="P137" s="10" t="s">
        <v>462</v>
      </c>
      <c r="Q137" s="10" t="s">
        <v>462</v>
      </c>
      <c r="R137" s="10" t="s">
        <v>462</v>
      </c>
      <c r="S137" s="10" t="s">
        <v>462</v>
      </c>
      <c r="T137" s="50" t="s">
        <v>462</v>
      </c>
      <c r="U137" s="50" t="s">
        <v>462</v>
      </c>
      <c r="V137" s="33" t="e">
        <f t="shared" si="59"/>
        <v>#VALUE!</v>
      </c>
      <c r="W137" s="33" t="e">
        <f t="shared" si="60"/>
        <v>#VALUE!</v>
      </c>
      <c r="X137" s="49" t="e">
        <f t="shared" si="48"/>
        <v>#VALUE!</v>
      </c>
      <c r="Y137" s="10" t="s">
        <v>462</v>
      </c>
      <c r="Z137" s="10" t="s">
        <v>462</v>
      </c>
      <c r="AA137" s="10" t="s">
        <v>462</v>
      </c>
      <c r="AB137" s="10" t="s">
        <v>462</v>
      </c>
      <c r="AC137" s="10" t="s">
        <v>462</v>
      </c>
      <c r="AD137" s="10" t="s">
        <v>462</v>
      </c>
      <c r="AE137" s="10" t="s">
        <v>462</v>
      </c>
      <c r="AF137" s="10" t="s">
        <v>462</v>
      </c>
      <c r="AG137" s="10" t="s">
        <v>462</v>
      </c>
      <c r="AH137" s="10" t="s">
        <v>462</v>
      </c>
    </row>
    <row r="138" spans="1:34" ht="75" x14ac:dyDescent="0.25">
      <c r="A138" s="8" t="s">
        <v>1035</v>
      </c>
      <c r="B138" s="3">
        <v>44606</v>
      </c>
      <c r="C138" s="6">
        <v>1416</v>
      </c>
      <c r="D138" s="8" t="s">
        <v>1955</v>
      </c>
      <c r="E138" s="9" t="s">
        <v>1954</v>
      </c>
      <c r="F138" s="3">
        <v>44631</v>
      </c>
      <c r="G138" s="6" t="s">
        <v>1393</v>
      </c>
      <c r="H138" s="4" t="s">
        <v>73</v>
      </c>
      <c r="I138" s="4" t="s">
        <v>690</v>
      </c>
      <c r="J138" s="5">
        <v>44995445.460000001</v>
      </c>
      <c r="K138" s="35">
        <f>J138</f>
        <v>44995445.460000001</v>
      </c>
      <c r="L138" s="35">
        <f>K138</f>
        <v>44995445.460000001</v>
      </c>
      <c r="M138" s="35">
        <f t="shared" si="58"/>
        <v>4090495.041818182</v>
      </c>
      <c r="N138" s="4" t="s">
        <v>1394</v>
      </c>
      <c r="O138" s="4" t="s">
        <v>511</v>
      </c>
      <c r="P138" s="4" t="s">
        <v>22</v>
      </c>
      <c r="Q138" s="12">
        <v>100</v>
      </c>
      <c r="R138" s="6">
        <v>0</v>
      </c>
      <c r="S138" s="6" t="s">
        <v>43</v>
      </c>
      <c r="T138" s="48">
        <v>21</v>
      </c>
      <c r="U138" s="33">
        <f t="shared" ref="U138:U147" si="63">J138/Y138</f>
        <v>7071.42</v>
      </c>
      <c r="V138" s="33">
        <f t="shared" si="59"/>
        <v>642.85636363636365</v>
      </c>
      <c r="W138" s="33">
        <f t="shared" si="60"/>
        <v>6428.5636363636368</v>
      </c>
      <c r="X138" s="49">
        <f t="shared" si="48"/>
        <v>134999.83636363636</v>
      </c>
      <c r="Y138" s="5">
        <f>Z138+AA138+AB138</f>
        <v>6363</v>
      </c>
      <c r="Z138" s="5">
        <v>6363</v>
      </c>
      <c r="AA138" s="5"/>
      <c r="AB138" s="5"/>
      <c r="AC138" s="5">
        <f>Y138/T138</f>
        <v>303</v>
      </c>
      <c r="AD138" s="5">
        <f>_xlfn.CEILING.MATH(AC138)</f>
        <v>303</v>
      </c>
      <c r="AE138" s="3">
        <v>44743</v>
      </c>
      <c r="AF138" s="3"/>
      <c r="AG138" s="3"/>
      <c r="AH138" s="4" t="s">
        <v>1169</v>
      </c>
    </row>
    <row r="139" spans="1:34" ht="75" x14ac:dyDescent="0.25">
      <c r="A139" s="8" t="s">
        <v>1055</v>
      </c>
      <c r="B139" s="3">
        <v>44607</v>
      </c>
      <c r="C139" s="6">
        <v>1416</v>
      </c>
      <c r="D139" s="8" t="s">
        <v>1993</v>
      </c>
      <c r="E139" s="9" t="s">
        <v>1984</v>
      </c>
      <c r="F139" s="3">
        <v>44634</v>
      </c>
      <c r="G139" s="6" t="s">
        <v>1385</v>
      </c>
      <c r="H139" s="4" t="s">
        <v>443</v>
      </c>
      <c r="I139" s="4" t="s">
        <v>855</v>
      </c>
      <c r="J139" s="5">
        <v>25669561</v>
      </c>
      <c r="K139" s="35">
        <f t="shared" ref="K139:L141" si="64">J139</f>
        <v>25669561</v>
      </c>
      <c r="L139" s="35">
        <f t="shared" si="64"/>
        <v>25669561</v>
      </c>
      <c r="M139" s="35">
        <f t="shared" si="58"/>
        <v>2333596.4545454546</v>
      </c>
      <c r="N139" s="4" t="s">
        <v>935</v>
      </c>
      <c r="O139" s="4" t="s">
        <v>1367</v>
      </c>
      <c r="P139" s="4" t="s">
        <v>22</v>
      </c>
      <c r="Q139" s="12">
        <v>100</v>
      </c>
      <c r="R139" s="6">
        <v>0</v>
      </c>
      <c r="S139" s="6" t="s">
        <v>43</v>
      </c>
      <c r="T139" s="48">
        <v>20</v>
      </c>
      <c r="U139" s="33">
        <f t="shared" si="63"/>
        <v>431.24</v>
      </c>
      <c r="V139" s="33">
        <f t="shared" si="59"/>
        <v>39.203636363636363</v>
      </c>
      <c r="W139" s="33">
        <f t="shared" si="60"/>
        <v>392.03636363636366</v>
      </c>
      <c r="X139" s="49">
        <f t="shared" si="48"/>
        <v>7840.727272727273</v>
      </c>
      <c r="Y139" s="5">
        <f t="shared" ref="Y139:Y141" si="65">Z139+AA139+AB139</f>
        <v>59525</v>
      </c>
      <c r="Z139" s="5">
        <v>59525</v>
      </c>
      <c r="AA139" s="5"/>
      <c r="AB139" s="5"/>
      <c r="AC139" s="5">
        <f>Y139/T139</f>
        <v>2976.25</v>
      </c>
      <c r="AD139" s="5">
        <f t="shared" ref="AD139:AD141" si="66">_xlfn.CEILING.MATH(AC139)</f>
        <v>2977</v>
      </c>
      <c r="AE139" s="3">
        <v>44743</v>
      </c>
      <c r="AF139" s="3"/>
      <c r="AG139" s="3"/>
      <c r="AH139" s="4" t="s">
        <v>67</v>
      </c>
    </row>
    <row r="140" spans="1:34" ht="220.5" x14ac:dyDescent="0.25">
      <c r="A140" s="8" t="s">
        <v>1053</v>
      </c>
      <c r="B140" s="3">
        <v>44607</v>
      </c>
      <c r="C140" s="6">
        <v>1416</v>
      </c>
      <c r="D140" s="8" t="s">
        <v>1995</v>
      </c>
      <c r="E140" s="9" t="s">
        <v>1985</v>
      </c>
      <c r="F140" s="3">
        <v>44631</v>
      </c>
      <c r="G140" s="6" t="s">
        <v>1402</v>
      </c>
      <c r="H140" s="4" t="s">
        <v>73</v>
      </c>
      <c r="I140" s="4" t="s">
        <v>848</v>
      </c>
      <c r="J140" s="5">
        <v>206408736.81</v>
      </c>
      <c r="K140" s="35">
        <f t="shared" si="64"/>
        <v>206408736.81</v>
      </c>
      <c r="L140" s="35">
        <f t="shared" si="64"/>
        <v>206408736.81</v>
      </c>
      <c r="M140" s="35">
        <f t="shared" si="58"/>
        <v>18764430.619090907</v>
      </c>
      <c r="N140" s="4" t="s">
        <v>1404</v>
      </c>
      <c r="O140" s="4" t="s">
        <v>1405</v>
      </c>
      <c r="P140" s="4" t="s">
        <v>22</v>
      </c>
      <c r="Q140" s="12">
        <v>100</v>
      </c>
      <c r="R140" s="6">
        <v>0</v>
      </c>
      <c r="S140" s="6" t="s">
        <v>43</v>
      </c>
      <c r="T140" s="52" t="s">
        <v>3251</v>
      </c>
      <c r="U140" s="33">
        <f t="shared" si="63"/>
        <v>60.79</v>
      </c>
      <c r="V140" s="33">
        <f t="shared" si="59"/>
        <v>5.5263636363636364</v>
      </c>
      <c r="W140" s="33">
        <f t="shared" si="60"/>
        <v>55.263636363636365</v>
      </c>
      <c r="X140" s="49" t="e">
        <f t="shared" si="48"/>
        <v>#VALUE!</v>
      </c>
      <c r="Y140" s="5">
        <f t="shared" si="65"/>
        <v>3395439</v>
      </c>
      <c r="Z140" s="5">
        <v>3395439</v>
      </c>
      <c r="AA140" s="5"/>
      <c r="AB140" s="5"/>
      <c r="AC140" s="5">
        <v>28295.33</v>
      </c>
      <c r="AD140" s="5">
        <f t="shared" si="66"/>
        <v>28296</v>
      </c>
      <c r="AE140" s="3">
        <v>44743</v>
      </c>
      <c r="AF140" s="3"/>
      <c r="AG140" s="3"/>
      <c r="AH140" s="4" t="s">
        <v>67</v>
      </c>
    </row>
    <row r="141" spans="1:34" ht="78.75" x14ac:dyDescent="0.25">
      <c r="A141" s="8" t="s">
        <v>1048</v>
      </c>
      <c r="B141" s="3">
        <v>44607</v>
      </c>
      <c r="C141" s="6">
        <v>1416</v>
      </c>
      <c r="D141" s="8" t="s">
        <v>2003</v>
      </c>
      <c r="E141" s="9" t="s">
        <v>2000</v>
      </c>
      <c r="F141" s="3">
        <v>44631</v>
      </c>
      <c r="G141" s="8" t="s">
        <v>1422</v>
      </c>
      <c r="H141" s="4" t="s">
        <v>74</v>
      </c>
      <c r="I141" s="4" t="s">
        <v>871</v>
      </c>
      <c r="J141" s="5">
        <v>88618680</v>
      </c>
      <c r="K141" s="35">
        <f t="shared" si="64"/>
        <v>88618680</v>
      </c>
      <c r="L141" s="35">
        <f t="shared" si="64"/>
        <v>88618680</v>
      </c>
      <c r="M141" s="35">
        <f t="shared" ref="M141:M145" si="67">(K141*10)/110</f>
        <v>8056243.6363636367</v>
      </c>
      <c r="N141" s="4" t="s">
        <v>1409</v>
      </c>
      <c r="O141" s="4" t="s">
        <v>76</v>
      </c>
      <c r="P141" s="4" t="s">
        <v>33</v>
      </c>
      <c r="Q141" s="12">
        <v>0</v>
      </c>
      <c r="R141" s="6">
        <v>100</v>
      </c>
      <c r="S141" s="6" t="s">
        <v>23</v>
      </c>
      <c r="T141" s="48">
        <v>1500</v>
      </c>
      <c r="U141" s="33">
        <f t="shared" si="63"/>
        <v>12.37</v>
      </c>
      <c r="V141" s="33">
        <f t="shared" ref="V141:V145" si="68">(U141*10)/110</f>
        <v>1.1245454545454545</v>
      </c>
      <c r="W141" s="33">
        <f t="shared" ref="W141:W145" si="69">U141-V141</f>
        <v>11.245454545454544</v>
      </c>
      <c r="X141" s="49">
        <f t="shared" si="48"/>
        <v>16868.181818181816</v>
      </c>
      <c r="Y141" s="5">
        <f t="shared" si="65"/>
        <v>7164000</v>
      </c>
      <c r="Z141" s="5">
        <v>4860000</v>
      </c>
      <c r="AA141" s="5">
        <v>2304000</v>
      </c>
      <c r="AB141" s="5"/>
      <c r="AC141" s="5">
        <f t="shared" ref="AC141:AC147" si="70">Y141/T141</f>
        <v>4776</v>
      </c>
      <c r="AD141" s="5">
        <f t="shared" si="66"/>
        <v>4776</v>
      </c>
      <c r="AE141" s="3">
        <v>44652</v>
      </c>
      <c r="AF141" s="3">
        <v>44743</v>
      </c>
      <c r="AG141" s="3"/>
      <c r="AH141" s="4" t="s">
        <v>1169</v>
      </c>
    </row>
    <row r="142" spans="1:34" ht="75" x14ac:dyDescent="0.25">
      <c r="A142" s="8" t="s">
        <v>1089</v>
      </c>
      <c r="B142" s="3">
        <v>44609</v>
      </c>
      <c r="C142" s="6">
        <v>1416</v>
      </c>
      <c r="D142" s="8" t="s">
        <v>2008</v>
      </c>
      <c r="E142" s="9" t="s">
        <v>2005</v>
      </c>
      <c r="F142" s="3">
        <v>44635</v>
      </c>
      <c r="G142" s="6" t="s">
        <v>1424</v>
      </c>
      <c r="H142" s="4" t="s">
        <v>73</v>
      </c>
      <c r="I142" s="4" t="s">
        <v>687</v>
      </c>
      <c r="J142" s="5">
        <v>13364996.4</v>
      </c>
      <c r="K142" s="35">
        <f t="shared" ref="K142:L142" si="71">J142</f>
        <v>13364996.4</v>
      </c>
      <c r="L142" s="35">
        <f t="shared" si="71"/>
        <v>13364996.4</v>
      </c>
      <c r="M142" s="35">
        <f t="shared" si="67"/>
        <v>1214999.6727272726</v>
      </c>
      <c r="N142" s="4" t="s">
        <v>1427</v>
      </c>
      <c r="O142" s="4" t="s">
        <v>1428</v>
      </c>
      <c r="P142" s="4" t="s">
        <v>22</v>
      </c>
      <c r="Q142" s="12">
        <v>100</v>
      </c>
      <c r="R142" s="6">
        <v>0</v>
      </c>
      <c r="S142" s="6" t="s">
        <v>43</v>
      </c>
      <c r="T142" s="48">
        <v>21</v>
      </c>
      <c r="U142" s="33">
        <f t="shared" si="63"/>
        <v>10607.14</v>
      </c>
      <c r="V142" s="33">
        <f t="shared" si="68"/>
        <v>964.28545454545451</v>
      </c>
      <c r="W142" s="33">
        <f t="shared" si="69"/>
        <v>9642.8545454545456</v>
      </c>
      <c r="X142" s="49">
        <f t="shared" si="48"/>
        <v>202499.94545454546</v>
      </c>
      <c r="Y142" s="5">
        <f>Z142+AA142+AB142</f>
        <v>1260</v>
      </c>
      <c r="Z142" s="5">
        <v>1260</v>
      </c>
      <c r="AA142" s="5"/>
      <c r="AB142" s="5"/>
      <c r="AC142" s="5">
        <f t="shared" si="70"/>
        <v>60</v>
      </c>
      <c r="AD142" s="5">
        <f>_xlfn.CEILING.MATH(AC142)</f>
        <v>60</v>
      </c>
      <c r="AE142" s="3">
        <v>44743</v>
      </c>
      <c r="AF142" s="3"/>
      <c r="AG142" s="3"/>
      <c r="AH142" s="4" t="s">
        <v>67</v>
      </c>
    </row>
    <row r="143" spans="1:34" ht="75" x14ac:dyDescent="0.25">
      <c r="A143" s="8" t="s">
        <v>1101</v>
      </c>
      <c r="B143" s="3">
        <v>44610</v>
      </c>
      <c r="C143" s="6">
        <v>1416</v>
      </c>
      <c r="D143" s="8" t="s">
        <v>2298</v>
      </c>
      <c r="E143" s="9" t="s">
        <v>1802</v>
      </c>
      <c r="F143" s="3">
        <v>44649</v>
      </c>
      <c r="G143" s="8" t="s">
        <v>1803</v>
      </c>
      <c r="H143" s="4" t="s">
        <v>1681</v>
      </c>
      <c r="I143" s="4" t="s">
        <v>847</v>
      </c>
      <c r="J143" s="5">
        <v>1210268577.5999999</v>
      </c>
      <c r="K143" s="35">
        <f t="shared" ref="K143:L145" si="72">J143</f>
        <v>1210268577.5999999</v>
      </c>
      <c r="L143" s="35">
        <f t="shared" si="72"/>
        <v>1210268577.5999999</v>
      </c>
      <c r="M143" s="35">
        <f t="shared" si="67"/>
        <v>110024416.14545454</v>
      </c>
      <c r="N143" s="4" t="s">
        <v>65</v>
      </c>
      <c r="O143" s="4" t="s">
        <v>75</v>
      </c>
      <c r="P143" s="4" t="s">
        <v>22</v>
      </c>
      <c r="Q143" s="12">
        <v>100</v>
      </c>
      <c r="R143" s="6">
        <v>0</v>
      </c>
      <c r="S143" s="6" t="s">
        <v>26</v>
      </c>
      <c r="T143" s="48">
        <v>1.5</v>
      </c>
      <c r="U143" s="33">
        <f t="shared" si="63"/>
        <v>6006.4</v>
      </c>
      <c r="V143" s="33">
        <f t="shared" si="68"/>
        <v>546.0363636363636</v>
      </c>
      <c r="W143" s="33">
        <f t="shared" si="69"/>
        <v>5460.363636363636</v>
      </c>
      <c r="X143" s="49">
        <f t="shared" si="48"/>
        <v>8190.545454545454</v>
      </c>
      <c r="Y143" s="5">
        <f t="shared" ref="Y143:Y145" si="73">Z143+AA143+AB143</f>
        <v>201496.5</v>
      </c>
      <c r="Z143" s="5">
        <v>201496.5</v>
      </c>
      <c r="AA143" s="5"/>
      <c r="AB143" s="5"/>
      <c r="AC143" s="5">
        <f t="shared" si="70"/>
        <v>134331</v>
      </c>
      <c r="AD143" s="5">
        <f>_xlfn.CEILING.MATH(AC143)</f>
        <v>134331</v>
      </c>
      <c r="AE143" s="3">
        <v>44713</v>
      </c>
      <c r="AF143" s="3"/>
      <c r="AG143" s="3"/>
      <c r="AH143" s="4" t="s">
        <v>1169</v>
      </c>
    </row>
    <row r="144" spans="1:34" ht="78.75" x14ac:dyDescent="0.25">
      <c r="A144" s="8" t="s">
        <v>1152</v>
      </c>
      <c r="B144" s="3">
        <v>44614</v>
      </c>
      <c r="C144" s="6">
        <v>1416</v>
      </c>
      <c r="D144" s="8" t="s">
        <v>2076</v>
      </c>
      <c r="E144" s="9" t="s">
        <v>2075</v>
      </c>
      <c r="F144" s="3">
        <v>44637</v>
      </c>
      <c r="G144" s="6" t="s">
        <v>1627</v>
      </c>
      <c r="H144" s="4" t="s">
        <v>74</v>
      </c>
      <c r="I144" s="4" t="s">
        <v>869</v>
      </c>
      <c r="J144" s="5">
        <v>154996100</v>
      </c>
      <c r="K144" s="35">
        <f t="shared" si="72"/>
        <v>154996100</v>
      </c>
      <c r="L144" s="35">
        <f t="shared" si="72"/>
        <v>154996100</v>
      </c>
      <c r="M144" s="35">
        <f t="shared" si="67"/>
        <v>14090554.545454545</v>
      </c>
      <c r="N144" s="4" t="s">
        <v>1409</v>
      </c>
      <c r="O144" s="4" t="s">
        <v>76</v>
      </c>
      <c r="P144" s="4" t="s">
        <v>33</v>
      </c>
      <c r="Q144" s="12">
        <v>0</v>
      </c>
      <c r="R144" s="6">
        <v>100</v>
      </c>
      <c r="S144" s="6" t="s">
        <v>23</v>
      </c>
      <c r="T144" s="48">
        <v>100</v>
      </c>
      <c r="U144" s="33">
        <f t="shared" si="63"/>
        <v>12.37</v>
      </c>
      <c r="V144" s="33">
        <f t="shared" si="68"/>
        <v>1.1245454545454545</v>
      </c>
      <c r="W144" s="33">
        <f t="shared" si="69"/>
        <v>11.245454545454544</v>
      </c>
      <c r="X144" s="49">
        <f t="shared" si="48"/>
        <v>1124.5454545454545</v>
      </c>
      <c r="Y144" s="5">
        <f t="shared" si="73"/>
        <v>12530000</v>
      </c>
      <c r="Z144" s="5">
        <v>12530000</v>
      </c>
      <c r="AA144" s="5"/>
      <c r="AB144" s="5"/>
      <c r="AC144" s="5">
        <f t="shared" si="70"/>
        <v>125300</v>
      </c>
      <c r="AD144" s="5">
        <f t="shared" ref="AD144:AD145" si="74">_xlfn.CEILING.MATH(AC144)</f>
        <v>125300</v>
      </c>
      <c r="AE144" s="3">
        <v>44652</v>
      </c>
      <c r="AF144" s="3"/>
      <c r="AG144" s="3"/>
      <c r="AH144" s="4" t="s">
        <v>1169</v>
      </c>
    </row>
    <row r="145" spans="1:34" ht="362.25" x14ac:dyDescent="0.25">
      <c r="A145" s="8" t="s">
        <v>1144</v>
      </c>
      <c r="B145" s="3">
        <v>44614</v>
      </c>
      <c r="C145" s="6">
        <v>1416</v>
      </c>
      <c r="D145" s="8" t="s">
        <v>2565</v>
      </c>
      <c r="E145" s="4" t="s">
        <v>2566</v>
      </c>
      <c r="F145" s="3">
        <v>44637</v>
      </c>
      <c r="G145" s="8" t="s">
        <v>1628</v>
      </c>
      <c r="H145" s="4" t="s">
        <v>74</v>
      </c>
      <c r="I145" s="4" t="s">
        <v>870</v>
      </c>
      <c r="J145" s="5">
        <v>14646080</v>
      </c>
      <c r="K145" s="35">
        <f t="shared" si="72"/>
        <v>14646080</v>
      </c>
      <c r="L145" s="35">
        <f t="shared" si="72"/>
        <v>14646080</v>
      </c>
      <c r="M145" s="35">
        <f t="shared" si="67"/>
        <v>1331461.8181818181</v>
      </c>
      <c r="N145" s="4" t="s">
        <v>1409</v>
      </c>
      <c r="O145" s="4" t="s">
        <v>76</v>
      </c>
      <c r="P145" s="4" t="s">
        <v>33</v>
      </c>
      <c r="Q145" s="12">
        <v>0</v>
      </c>
      <c r="R145" s="6">
        <v>100</v>
      </c>
      <c r="S145" s="6" t="s">
        <v>23</v>
      </c>
      <c r="T145" s="48">
        <v>500</v>
      </c>
      <c r="U145" s="33">
        <f t="shared" si="63"/>
        <v>12.37</v>
      </c>
      <c r="V145" s="33">
        <f t="shared" si="68"/>
        <v>1.1245454545454545</v>
      </c>
      <c r="W145" s="33">
        <f t="shared" si="69"/>
        <v>11.245454545454544</v>
      </c>
      <c r="X145" s="49">
        <f t="shared" si="48"/>
        <v>5622.7272727272721</v>
      </c>
      <c r="Y145" s="5">
        <f t="shared" si="73"/>
        <v>1184000</v>
      </c>
      <c r="Z145" s="5">
        <v>1184000</v>
      </c>
      <c r="AA145" s="5"/>
      <c r="AB145" s="5"/>
      <c r="AC145" s="5">
        <f t="shared" si="70"/>
        <v>2368</v>
      </c>
      <c r="AD145" s="5">
        <f t="shared" si="74"/>
        <v>2368</v>
      </c>
      <c r="AE145" s="3">
        <v>44743</v>
      </c>
      <c r="AF145" s="3"/>
      <c r="AG145" s="3"/>
      <c r="AH145" s="4" t="s">
        <v>1169</v>
      </c>
    </row>
    <row r="146" spans="1:34" ht="75" x14ac:dyDescent="0.25">
      <c r="A146" s="8" t="s">
        <v>1748</v>
      </c>
      <c r="B146" s="3">
        <v>44637</v>
      </c>
      <c r="C146" s="6">
        <v>1416</v>
      </c>
      <c r="D146" s="8" t="s">
        <v>2891</v>
      </c>
      <c r="E146" s="9" t="s">
        <v>1913</v>
      </c>
      <c r="F146" s="3">
        <v>44657</v>
      </c>
      <c r="G146" s="8" t="s">
        <v>1912</v>
      </c>
      <c r="H146" s="4" t="s">
        <v>77</v>
      </c>
      <c r="I146" s="4" t="s">
        <v>1749</v>
      </c>
      <c r="J146" s="5">
        <v>184820400</v>
      </c>
      <c r="K146" s="35">
        <f t="shared" ref="K146:L147" si="75">J146</f>
        <v>184820400</v>
      </c>
      <c r="L146" s="35">
        <f t="shared" si="75"/>
        <v>184820400</v>
      </c>
      <c r="M146" s="35">
        <f t="shared" ref="M146:M156" si="76">(K146*10)/110</f>
        <v>16801854.545454547</v>
      </c>
      <c r="N146" s="4" t="s">
        <v>505</v>
      </c>
      <c r="O146" s="4" t="s">
        <v>76</v>
      </c>
      <c r="P146" s="4" t="s">
        <v>22</v>
      </c>
      <c r="Q146" s="12">
        <v>100</v>
      </c>
      <c r="R146" s="6">
        <v>0</v>
      </c>
      <c r="S146" s="6" t="s">
        <v>23</v>
      </c>
      <c r="T146" s="48">
        <v>1000</v>
      </c>
      <c r="U146" s="33">
        <f t="shared" si="63"/>
        <v>7.85</v>
      </c>
      <c r="V146" s="33">
        <f t="shared" ref="V146:V156" si="77">(U146*10)/110</f>
        <v>0.71363636363636362</v>
      </c>
      <c r="W146" s="33">
        <f t="shared" ref="W146:W156" si="78">U146-V146</f>
        <v>7.1363636363636358</v>
      </c>
      <c r="X146" s="49">
        <f t="shared" si="48"/>
        <v>7136.363636363636</v>
      </c>
      <c r="Y146" s="5">
        <f>Z146+AA146+AB146</f>
        <v>23544000</v>
      </c>
      <c r="Z146" s="5">
        <v>7330000</v>
      </c>
      <c r="AA146" s="5">
        <v>16214000</v>
      </c>
      <c r="AB146" s="5"/>
      <c r="AC146" s="5">
        <f t="shared" si="70"/>
        <v>23544</v>
      </c>
      <c r="AD146" s="5">
        <f>_xlfn.CEILING.MATH(AC146)</f>
        <v>23544</v>
      </c>
      <c r="AE146" s="3">
        <v>44713</v>
      </c>
      <c r="AF146" s="3">
        <v>44835</v>
      </c>
      <c r="AG146" s="3"/>
      <c r="AH146" s="4" t="s">
        <v>2994</v>
      </c>
    </row>
    <row r="147" spans="1:34" ht="75" x14ac:dyDescent="0.25">
      <c r="A147" s="8" t="s">
        <v>1732</v>
      </c>
      <c r="B147" s="3">
        <v>44637</v>
      </c>
      <c r="C147" s="6">
        <v>1416</v>
      </c>
      <c r="D147" s="8" t="s">
        <v>2893</v>
      </c>
      <c r="E147" s="9" t="s">
        <v>2892</v>
      </c>
      <c r="F147" s="3">
        <v>44672</v>
      </c>
      <c r="G147" s="8" t="s">
        <v>2236</v>
      </c>
      <c r="H147" s="4" t="s">
        <v>77</v>
      </c>
      <c r="I147" s="4" t="s">
        <v>1731</v>
      </c>
      <c r="J147" s="5">
        <v>1898208969.3</v>
      </c>
      <c r="K147" s="35">
        <f t="shared" si="75"/>
        <v>1898208969.3</v>
      </c>
      <c r="L147" s="35">
        <f t="shared" si="75"/>
        <v>1898208969.3</v>
      </c>
      <c r="M147" s="35">
        <f t="shared" si="76"/>
        <v>172564451.75454545</v>
      </c>
      <c r="N147" s="4" t="s">
        <v>2237</v>
      </c>
      <c r="O147" s="4" t="s">
        <v>113</v>
      </c>
      <c r="P147" s="4" t="s">
        <v>22</v>
      </c>
      <c r="Q147" s="12">
        <v>100</v>
      </c>
      <c r="R147" s="6">
        <v>0</v>
      </c>
      <c r="S147" s="6" t="s">
        <v>26</v>
      </c>
      <c r="T147" s="48">
        <v>30</v>
      </c>
      <c r="U147" s="33">
        <f t="shared" si="63"/>
        <v>9102.81</v>
      </c>
      <c r="V147" s="33">
        <f t="shared" si="77"/>
        <v>827.52818181818179</v>
      </c>
      <c r="W147" s="33">
        <f t="shared" si="78"/>
        <v>8275.2818181818184</v>
      </c>
      <c r="X147" s="49">
        <f t="shared" si="48"/>
        <v>248258.45454545456</v>
      </c>
      <c r="Y147" s="5">
        <f>Z147+AA147+AB147</f>
        <v>208530</v>
      </c>
      <c r="Z147" s="5">
        <v>208530</v>
      </c>
      <c r="AA147" s="5"/>
      <c r="AB147" s="5"/>
      <c r="AC147" s="5">
        <f t="shared" si="70"/>
        <v>6951</v>
      </c>
      <c r="AD147" s="5">
        <f>_xlfn.CEILING.MATH(AC147)</f>
        <v>6951</v>
      </c>
      <c r="AE147" s="3">
        <v>44835</v>
      </c>
      <c r="AF147" s="3"/>
      <c r="AG147" s="3"/>
      <c r="AH147" s="4" t="s">
        <v>67</v>
      </c>
    </row>
    <row r="148" spans="1:34" ht="31.5" x14ac:dyDescent="0.25">
      <c r="A148" s="8" t="s">
        <v>1729</v>
      </c>
      <c r="B148" s="3">
        <v>44637</v>
      </c>
      <c r="C148" s="6">
        <v>1416</v>
      </c>
      <c r="D148" s="8" t="s">
        <v>462</v>
      </c>
      <c r="E148" s="4" t="s">
        <v>462</v>
      </c>
      <c r="F148" s="3" t="s">
        <v>462</v>
      </c>
      <c r="G148" s="6" t="s">
        <v>462</v>
      </c>
      <c r="H148" s="4" t="s">
        <v>462</v>
      </c>
      <c r="I148" s="4" t="s">
        <v>1730</v>
      </c>
      <c r="J148" s="10" t="s">
        <v>462</v>
      </c>
      <c r="K148" s="10" t="s">
        <v>462</v>
      </c>
      <c r="L148" s="10" t="s">
        <v>462</v>
      </c>
      <c r="M148" s="35" t="e">
        <f t="shared" si="76"/>
        <v>#VALUE!</v>
      </c>
      <c r="N148" s="10" t="s">
        <v>462</v>
      </c>
      <c r="O148" s="10" t="s">
        <v>462</v>
      </c>
      <c r="P148" s="10" t="s">
        <v>462</v>
      </c>
      <c r="Q148" s="10" t="s">
        <v>462</v>
      </c>
      <c r="R148" s="10" t="s">
        <v>462</v>
      </c>
      <c r="S148" s="10" t="s">
        <v>462</v>
      </c>
      <c r="T148" s="50" t="s">
        <v>462</v>
      </c>
      <c r="U148" s="50" t="s">
        <v>462</v>
      </c>
      <c r="V148" s="33" t="e">
        <f t="shared" si="77"/>
        <v>#VALUE!</v>
      </c>
      <c r="W148" s="33" t="e">
        <f t="shared" si="78"/>
        <v>#VALUE!</v>
      </c>
      <c r="X148" s="49" t="e">
        <f t="shared" si="48"/>
        <v>#VALUE!</v>
      </c>
      <c r="Y148" s="10" t="s">
        <v>462</v>
      </c>
      <c r="Z148" s="10" t="s">
        <v>462</v>
      </c>
      <c r="AA148" s="10" t="s">
        <v>462</v>
      </c>
      <c r="AB148" s="10" t="s">
        <v>462</v>
      </c>
      <c r="AC148" s="10" t="s">
        <v>462</v>
      </c>
      <c r="AD148" s="10" t="s">
        <v>462</v>
      </c>
      <c r="AE148" s="10" t="s">
        <v>462</v>
      </c>
      <c r="AF148" s="10" t="s">
        <v>462</v>
      </c>
      <c r="AG148" s="10" t="s">
        <v>462</v>
      </c>
      <c r="AH148" s="10" t="s">
        <v>462</v>
      </c>
    </row>
    <row r="149" spans="1:34" ht="94.5" x14ac:dyDescent="0.25">
      <c r="A149" s="8" t="s">
        <v>1728</v>
      </c>
      <c r="B149" s="3">
        <v>44637</v>
      </c>
      <c r="C149" s="6">
        <v>1416</v>
      </c>
      <c r="D149" s="8" t="s">
        <v>2895</v>
      </c>
      <c r="E149" s="9" t="s">
        <v>2063</v>
      </c>
      <c r="F149" s="3">
        <v>44666</v>
      </c>
      <c r="G149" s="6" t="s">
        <v>2064</v>
      </c>
      <c r="H149" s="4" t="s">
        <v>541</v>
      </c>
      <c r="I149" s="4" t="s">
        <v>1726</v>
      </c>
      <c r="J149" s="5">
        <v>390382264.80000001</v>
      </c>
      <c r="K149" s="35">
        <f>J149</f>
        <v>390382264.80000001</v>
      </c>
      <c r="L149" s="35">
        <f>K149</f>
        <v>390382264.80000001</v>
      </c>
      <c r="M149" s="35">
        <f t="shared" si="76"/>
        <v>35489296.799999997</v>
      </c>
      <c r="N149" s="4" t="s">
        <v>951</v>
      </c>
      <c r="O149" s="4" t="s">
        <v>952</v>
      </c>
      <c r="P149" s="4" t="s">
        <v>22</v>
      </c>
      <c r="Q149" s="12">
        <v>100</v>
      </c>
      <c r="R149" s="6">
        <v>0</v>
      </c>
      <c r="S149" s="6" t="s">
        <v>43</v>
      </c>
      <c r="T149" s="52" t="s">
        <v>3255</v>
      </c>
      <c r="U149" s="33">
        <f t="shared" ref="U149:U159" si="79">J149/Y149</f>
        <v>1212.97</v>
      </c>
      <c r="V149" s="33">
        <f t="shared" si="77"/>
        <v>110.27000000000001</v>
      </c>
      <c r="W149" s="33">
        <f t="shared" si="78"/>
        <v>1102.7</v>
      </c>
      <c r="X149" s="49" t="e">
        <f t="shared" si="48"/>
        <v>#VALUE!</v>
      </c>
      <c r="Y149" s="5">
        <f>Z149+AA149+AB149</f>
        <v>321840</v>
      </c>
      <c r="Z149" s="5">
        <v>321840</v>
      </c>
      <c r="AA149" s="5"/>
      <c r="AB149" s="5"/>
      <c r="AC149" s="5">
        <v>34328</v>
      </c>
      <c r="AD149" s="5">
        <f>_xlfn.CEILING.MATH(AC149)</f>
        <v>34328</v>
      </c>
      <c r="AE149" s="3">
        <v>44743</v>
      </c>
      <c r="AF149" s="3"/>
      <c r="AG149" s="3"/>
      <c r="AH149" s="4" t="s">
        <v>1169</v>
      </c>
    </row>
    <row r="150" spans="1:34" ht="94.5" x14ac:dyDescent="0.25">
      <c r="A150" s="8" t="s">
        <v>1725</v>
      </c>
      <c r="B150" s="3">
        <v>44637</v>
      </c>
      <c r="C150" s="6">
        <v>1416</v>
      </c>
      <c r="D150" s="8" t="s">
        <v>2896</v>
      </c>
      <c r="E150" s="9" t="s">
        <v>2067</v>
      </c>
      <c r="F150" s="3">
        <v>44666</v>
      </c>
      <c r="G150" s="6" t="s">
        <v>2065</v>
      </c>
      <c r="H150" s="4" t="s">
        <v>541</v>
      </c>
      <c r="I150" s="4" t="s">
        <v>1726</v>
      </c>
      <c r="J150" s="5">
        <v>485188000</v>
      </c>
      <c r="K150" s="35">
        <f t="shared" ref="K150:L151" si="80">J150</f>
        <v>485188000</v>
      </c>
      <c r="L150" s="35">
        <f t="shared" si="80"/>
        <v>485188000</v>
      </c>
      <c r="M150" s="35">
        <f t="shared" si="76"/>
        <v>44108000</v>
      </c>
      <c r="N150" s="4" t="s">
        <v>951</v>
      </c>
      <c r="O150" s="4" t="s">
        <v>952</v>
      </c>
      <c r="P150" s="4" t="s">
        <v>22</v>
      </c>
      <c r="Q150" s="12">
        <v>100</v>
      </c>
      <c r="R150" s="6">
        <v>0</v>
      </c>
      <c r="S150" s="6" t="s">
        <v>43</v>
      </c>
      <c r="T150" s="52" t="s">
        <v>3255</v>
      </c>
      <c r="U150" s="33">
        <f t="shared" si="79"/>
        <v>1212.97</v>
      </c>
      <c r="V150" s="33">
        <f t="shared" si="77"/>
        <v>110.27000000000001</v>
      </c>
      <c r="W150" s="33">
        <f t="shared" si="78"/>
        <v>1102.7</v>
      </c>
      <c r="X150" s="49" t="e">
        <f t="shared" si="48"/>
        <v>#VALUE!</v>
      </c>
      <c r="Y150" s="5">
        <f>Z150+AA150+AB150</f>
        <v>400000</v>
      </c>
      <c r="Z150" s="5">
        <v>400000</v>
      </c>
      <c r="AA150" s="5"/>
      <c r="AB150" s="5"/>
      <c r="AC150" s="5">
        <v>36266</v>
      </c>
      <c r="AD150" s="5">
        <f>_xlfn.CEILING.MATH(AC150)</f>
        <v>36266</v>
      </c>
      <c r="AE150" s="3">
        <v>44805</v>
      </c>
      <c r="AF150" s="3"/>
      <c r="AG150" s="3"/>
      <c r="AH150" s="4" t="s">
        <v>67</v>
      </c>
    </row>
    <row r="151" spans="1:34" ht="75" x14ac:dyDescent="0.25">
      <c r="A151" s="8" t="s">
        <v>1724</v>
      </c>
      <c r="B151" s="3">
        <v>44637</v>
      </c>
      <c r="C151" s="6">
        <v>1416</v>
      </c>
      <c r="D151" s="8" t="s">
        <v>2898</v>
      </c>
      <c r="E151" s="9" t="s">
        <v>2897</v>
      </c>
      <c r="F151" s="3">
        <v>44666</v>
      </c>
      <c r="G151" s="6" t="s">
        <v>2066</v>
      </c>
      <c r="H151" s="4" t="s">
        <v>77</v>
      </c>
      <c r="I151" s="4" t="s">
        <v>1723</v>
      </c>
      <c r="J151" s="5">
        <v>467593344</v>
      </c>
      <c r="K151" s="35">
        <f t="shared" si="80"/>
        <v>467593344</v>
      </c>
      <c r="L151" s="35">
        <f t="shared" si="80"/>
        <v>467593344</v>
      </c>
      <c r="M151" s="35">
        <f t="shared" si="76"/>
        <v>42508485.81818182</v>
      </c>
      <c r="N151" s="4" t="s">
        <v>448</v>
      </c>
      <c r="O151" s="4" t="s">
        <v>927</v>
      </c>
      <c r="P151" s="4" t="s">
        <v>22</v>
      </c>
      <c r="Q151" s="12">
        <v>100</v>
      </c>
      <c r="R151" s="6">
        <v>0</v>
      </c>
      <c r="S151" s="6" t="s">
        <v>28</v>
      </c>
      <c r="T151" s="48">
        <v>400</v>
      </c>
      <c r="U151" s="33">
        <f t="shared" si="79"/>
        <v>164.16</v>
      </c>
      <c r="V151" s="33">
        <f t="shared" si="77"/>
        <v>14.923636363636362</v>
      </c>
      <c r="W151" s="33">
        <f t="shared" si="78"/>
        <v>149.23636363636365</v>
      </c>
      <c r="X151" s="49">
        <f t="shared" si="48"/>
        <v>59694.545454545456</v>
      </c>
      <c r="Y151" s="5">
        <f>Z151+AA151+AB151</f>
        <v>2848400</v>
      </c>
      <c r="Z151" s="5">
        <v>1736800</v>
      </c>
      <c r="AA151" s="5">
        <v>1111600</v>
      </c>
      <c r="AB151" s="5"/>
      <c r="AC151" s="5">
        <f t="shared" ref="AC151:AC159" si="81">Y151/T151</f>
        <v>7121</v>
      </c>
      <c r="AD151" s="5">
        <f>_xlfn.CEILING.MATH(AC151)</f>
        <v>7121</v>
      </c>
      <c r="AE151" s="3">
        <v>44774</v>
      </c>
      <c r="AF151" s="3">
        <v>44896</v>
      </c>
      <c r="AG151" s="3"/>
      <c r="AH151" s="4" t="s">
        <v>2994</v>
      </c>
    </row>
    <row r="152" spans="1:34" ht="75" x14ac:dyDescent="0.25">
      <c r="A152" s="8" t="s">
        <v>1712</v>
      </c>
      <c r="B152" s="3">
        <v>44645</v>
      </c>
      <c r="C152" s="6">
        <v>1416</v>
      </c>
      <c r="D152" s="8" t="s">
        <v>2906</v>
      </c>
      <c r="E152" s="9" t="s">
        <v>2903</v>
      </c>
      <c r="F152" s="3">
        <v>44673</v>
      </c>
      <c r="G152" s="8" t="s">
        <v>2238</v>
      </c>
      <c r="H152" s="4" t="s">
        <v>77</v>
      </c>
      <c r="I152" s="4" t="s">
        <v>1711</v>
      </c>
      <c r="J152" s="5">
        <v>955521965.70000005</v>
      </c>
      <c r="K152" s="35">
        <f t="shared" ref="K152:L152" si="82">J152</f>
        <v>955521965.70000005</v>
      </c>
      <c r="L152" s="35">
        <f t="shared" si="82"/>
        <v>955521965.70000005</v>
      </c>
      <c r="M152" s="35">
        <f t="shared" si="76"/>
        <v>86865633.24545455</v>
      </c>
      <c r="N152" s="4" t="s">
        <v>2237</v>
      </c>
      <c r="O152" s="4" t="s">
        <v>2239</v>
      </c>
      <c r="P152" s="4" t="s">
        <v>22</v>
      </c>
      <c r="Q152" s="12">
        <v>100</v>
      </c>
      <c r="R152" s="6">
        <v>0</v>
      </c>
      <c r="S152" s="6" t="s">
        <v>26</v>
      </c>
      <c r="T152" s="48">
        <v>30</v>
      </c>
      <c r="U152" s="33">
        <f t="shared" si="79"/>
        <v>9102.8100000000013</v>
      </c>
      <c r="V152" s="33">
        <f t="shared" si="77"/>
        <v>827.52818181818191</v>
      </c>
      <c r="W152" s="33">
        <f t="shared" si="78"/>
        <v>8275.2818181818202</v>
      </c>
      <c r="X152" s="49">
        <f t="shared" si="48"/>
        <v>248258.45454545462</v>
      </c>
      <c r="Y152" s="5">
        <f>Z152+AA152+AB152</f>
        <v>104970</v>
      </c>
      <c r="Z152" s="5">
        <v>104970</v>
      </c>
      <c r="AA152" s="5"/>
      <c r="AB152" s="5"/>
      <c r="AC152" s="5">
        <f t="shared" si="81"/>
        <v>3499</v>
      </c>
      <c r="AD152" s="5">
        <f>_xlfn.CEILING.MATH(AC152)</f>
        <v>3499</v>
      </c>
      <c r="AE152" s="3">
        <v>44835</v>
      </c>
      <c r="AF152" s="3"/>
      <c r="AG152" s="3"/>
      <c r="AH152" s="4" t="s">
        <v>67</v>
      </c>
    </row>
    <row r="153" spans="1:34" ht="75" x14ac:dyDescent="0.25">
      <c r="A153" s="8" t="s">
        <v>1706</v>
      </c>
      <c r="B153" s="3">
        <v>44645</v>
      </c>
      <c r="C153" s="6">
        <v>1416</v>
      </c>
      <c r="D153" s="8" t="s">
        <v>3141</v>
      </c>
      <c r="E153" s="9" t="s">
        <v>3140</v>
      </c>
      <c r="F153" s="3">
        <v>44669</v>
      </c>
      <c r="G153" s="6" t="s">
        <v>2095</v>
      </c>
      <c r="H153" s="4" t="s">
        <v>764</v>
      </c>
      <c r="I153" s="4" t="s">
        <v>1707</v>
      </c>
      <c r="J153" s="5">
        <v>159888742.86000001</v>
      </c>
      <c r="K153" s="35">
        <f t="shared" ref="K153:L156" si="83">J153</f>
        <v>159888742.86000001</v>
      </c>
      <c r="L153" s="35">
        <f t="shared" si="83"/>
        <v>159888742.86000001</v>
      </c>
      <c r="M153" s="35">
        <f t="shared" si="76"/>
        <v>14535340.260000002</v>
      </c>
      <c r="N153" s="4" t="s">
        <v>765</v>
      </c>
      <c r="O153" s="4" t="s">
        <v>75</v>
      </c>
      <c r="P153" s="4" t="s">
        <v>555</v>
      </c>
      <c r="Q153" s="12">
        <v>0</v>
      </c>
      <c r="R153" s="6">
        <v>100</v>
      </c>
      <c r="S153" s="6" t="s">
        <v>26</v>
      </c>
      <c r="T153" s="48">
        <v>1</v>
      </c>
      <c r="U153" s="33">
        <f t="shared" si="79"/>
        <v>263842.81</v>
      </c>
      <c r="V153" s="33">
        <f t="shared" si="77"/>
        <v>23985.71</v>
      </c>
      <c r="W153" s="33">
        <f t="shared" si="78"/>
        <v>239857.1</v>
      </c>
      <c r="X153" s="49">
        <f t="shared" si="48"/>
        <v>239857.1</v>
      </c>
      <c r="Y153" s="5">
        <f t="shared" ref="Y153:Y156" si="84">Z153+AA153+AB153</f>
        <v>606</v>
      </c>
      <c r="Z153" s="5">
        <v>272</v>
      </c>
      <c r="AA153" s="5">
        <v>334</v>
      </c>
      <c r="AB153" s="5"/>
      <c r="AC153" s="5">
        <f t="shared" si="81"/>
        <v>606</v>
      </c>
      <c r="AD153" s="5">
        <f t="shared" ref="AD153:AD156" si="85">_xlfn.CEILING.MATH(AC153)</f>
        <v>606</v>
      </c>
      <c r="AE153" s="3">
        <v>44713</v>
      </c>
      <c r="AF153" s="3">
        <v>44788</v>
      </c>
      <c r="AG153" s="3"/>
      <c r="AH153" s="4" t="s">
        <v>1169</v>
      </c>
    </row>
    <row r="154" spans="1:34" ht="75" x14ac:dyDescent="0.25">
      <c r="A154" s="8" t="s">
        <v>1705</v>
      </c>
      <c r="B154" s="3">
        <v>44645</v>
      </c>
      <c r="C154" s="6">
        <v>1416</v>
      </c>
      <c r="D154" s="8" t="s">
        <v>3143</v>
      </c>
      <c r="E154" s="9" t="s">
        <v>3142</v>
      </c>
      <c r="F154" s="3">
        <v>44669</v>
      </c>
      <c r="G154" s="6" t="s">
        <v>2098</v>
      </c>
      <c r="H154" s="4" t="s">
        <v>764</v>
      </c>
      <c r="I154" s="4" t="s">
        <v>1704</v>
      </c>
      <c r="J154" s="5">
        <v>201628591.34</v>
      </c>
      <c r="K154" s="35">
        <f t="shared" si="83"/>
        <v>201628591.34</v>
      </c>
      <c r="L154" s="35">
        <f t="shared" si="83"/>
        <v>201628591.34</v>
      </c>
      <c r="M154" s="35">
        <f t="shared" si="76"/>
        <v>18329871.940000001</v>
      </c>
      <c r="N154" s="4" t="s">
        <v>765</v>
      </c>
      <c r="O154" s="4" t="s">
        <v>75</v>
      </c>
      <c r="P154" s="4" t="s">
        <v>555</v>
      </c>
      <c r="Q154" s="12">
        <v>0</v>
      </c>
      <c r="R154" s="6">
        <v>100</v>
      </c>
      <c r="S154" s="6" t="s">
        <v>26</v>
      </c>
      <c r="T154" s="48">
        <v>1</v>
      </c>
      <c r="U154" s="33">
        <f t="shared" si="79"/>
        <v>52768.54</v>
      </c>
      <c r="V154" s="33">
        <f t="shared" si="77"/>
        <v>4797.1400000000003</v>
      </c>
      <c r="W154" s="33">
        <f t="shared" si="78"/>
        <v>47971.4</v>
      </c>
      <c r="X154" s="49">
        <f t="shared" si="48"/>
        <v>47971.4</v>
      </c>
      <c r="Y154" s="5">
        <f t="shared" si="84"/>
        <v>3821</v>
      </c>
      <c r="Z154" s="5">
        <v>1069</v>
      </c>
      <c r="AA154" s="5">
        <v>2752</v>
      </c>
      <c r="AB154" s="5"/>
      <c r="AC154" s="5">
        <f t="shared" si="81"/>
        <v>3821</v>
      </c>
      <c r="AD154" s="5">
        <f t="shared" si="85"/>
        <v>3821</v>
      </c>
      <c r="AE154" s="3">
        <v>44743</v>
      </c>
      <c r="AF154" s="3">
        <v>44788</v>
      </c>
      <c r="AG154" s="3"/>
      <c r="AH154" s="4" t="s">
        <v>1169</v>
      </c>
    </row>
    <row r="155" spans="1:34" ht="75" x14ac:dyDescent="0.25">
      <c r="A155" s="8" t="s">
        <v>1703</v>
      </c>
      <c r="B155" s="3">
        <v>44645</v>
      </c>
      <c r="C155" s="6">
        <v>1416</v>
      </c>
      <c r="D155" s="8" t="s">
        <v>3145</v>
      </c>
      <c r="E155" s="9" t="s">
        <v>3144</v>
      </c>
      <c r="F155" s="3">
        <v>44676</v>
      </c>
      <c r="G155" s="6" t="s">
        <v>2267</v>
      </c>
      <c r="H155" s="4" t="s">
        <v>764</v>
      </c>
      <c r="I155" s="4" t="s">
        <v>1702</v>
      </c>
      <c r="J155" s="5">
        <v>963870151.63999999</v>
      </c>
      <c r="K155" s="35">
        <f t="shared" si="83"/>
        <v>963870151.63999999</v>
      </c>
      <c r="L155" s="35">
        <f t="shared" si="83"/>
        <v>963870151.63999999</v>
      </c>
      <c r="M155" s="35">
        <f t="shared" si="76"/>
        <v>87624559.239999995</v>
      </c>
      <c r="N155" s="4" t="s">
        <v>765</v>
      </c>
      <c r="O155" s="4" t="s">
        <v>75</v>
      </c>
      <c r="P155" s="4" t="s">
        <v>555</v>
      </c>
      <c r="Q155" s="12">
        <v>0</v>
      </c>
      <c r="R155" s="6">
        <v>100</v>
      </c>
      <c r="S155" s="6" t="s">
        <v>26</v>
      </c>
      <c r="T155" s="48">
        <v>0.4</v>
      </c>
      <c r="U155" s="33">
        <f t="shared" si="79"/>
        <v>263842.7</v>
      </c>
      <c r="V155" s="33">
        <f t="shared" si="77"/>
        <v>23985.7</v>
      </c>
      <c r="W155" s="33">
        <f t="shared" si="78"/>
        <v>239857</v>
      </c>
      <c r="X155" s="49">
        <f t="shared" si="48"/>
        <v>95942.8</v>
      </c>
      <c r="Y155" s="5">
        <f t="shared" si="84"/>
        <v>3653.2</v>
      </c>
      <c r="Z155" s="5">
        <v>986</v>
      </c>
      <c r="AA155" s="5">
        <v>2667.2</v>
      </c>
      <c r="AB155" s="5"/>
      <c r="AC155" s="5">
        <f t="shared" si="81"/>
        <v>9132.9999999999982</v>
      </c>
      <c r="AD155" s="5">
        <f t="shared" si="85"/>
        <v>9133</v>
      </c>
      <c r="AE155" s="3">
        <v>44743</v>
      </c>
      <c r="AF155" s="3">
        <v>44805</v>
      </c>
      <c r="AG155" s="3"/>
      <c r="AH155" s="4" t="s">
        <v>1169</v>
      </c>
    </row>
    <row r="156" spans="1:34" ht="78.75" x14ac:dyDescent="0.25">
      <c r="A156" s="8" t="s">
        <v>1835</v>
      </c>
      <c r="B156" s="3">
        <v>44650</v>
      </c>
      <c r="C156" s="6">
        <v>1416</v>
      </c>
      <c r="D156" s="8" t="s">
        <v>3155</v>
      </c>
      <c r="E156" s="9" t="s">
        <v>3153</v>
      </c>
      <c r="F156" s="3">
        <v>44670</v>
      </c>
      <c r="G156" s="6" t="s">
        <v>2097</v>
      </c>
      <c r="H156" s="4" t="s">
        <v>74</v>
      </c>
      <c r="I156" s="4" t="s">
        <v>1755</v>
      </c>
      <c r="J156" s="5">
        <v>68628748.560000002</v>
      </c>
      <c r="K156" s="35">
        <f t="shared" si="83"/>
        <v>68628748.560000002</v>
      </c>
      <c r="L156" s="35">
        <f t="shared" si="83"/>
        <v>68628748.560000002</v>
      </c>
      <c r="M156" s="35">
        <f t="shared" si="76"/>
        <v>6238977.1418181816</v>
      </c>
      <c r="N156" s="4" t="s">
        <v>1409</v>
      </c>
      <c r="O156" s="4" t="s">
        <v>76</v>
      </c>
      <c r="P156" s="4" t="s">
        <v>33</v>
      </c>
      <c r="Q156" s="12">
        <v>0</v>
      </c>
      <c r="R156" s="6">
        <v>100</v>
      </c>
      <c r="S156" s="6" t="s">
        <v>23</v>
      </c>
      <c r="T156" s="48">
        <v>2000</v>
      </c>
      <c r="U156" s="33">
        <f t="shared" si="79"/>
        <v>12.120000000000001</v>
      </c>
      <c r="V156" s="33">
        <f t="shared" si="77"/>
        <v>1.101818181818182</v>
      </c>
      <c r="W156" s="33">
        <f t="shared" si="78"/>
        <v>11.018181818181819</v>
      </c>
      <c r="X156" s="49">
        <f t="shared" si="48"/>
        <v>22036.36363636364</v>
      </c>
      <c r="Y156" s="5">
        <f t="shared" si="84"/>
        <v>5662438</v>
      </c>
      <c r="Z156" s="5">
        <v>5662438</v>
      </c>
      <c r="AA156" s="5"/>
      <c r="AB156" s="5"/>
      <c r="AC156" s="49">
        <f t="shared" si="81"/>
        <v>2831.2190000000001</v>
      </c>
      <c r="AD156" s="5">
        <f t="shared" si="85"/>
        <v>2832</v>
      </c>
      <c r="AE156" s="3">
        <v>44682</v>
      </c>
      <c r="AF156" s="3"/>
      <c r="AG156" s="3"/>
      <c r="AH156" s="4" t="s">
        <v>1169</v>
      </c>
    </row>
    <row r="157" spans="1:34" ht="75" x14ac:dyDescent="0.25">
      <c r="A157" s="8" t="s">
        <v>2040</v>
      </c>
      <c r="B157" s="3">
        <v>44659</v>
      </c>
      <c r="C157" s="6">
        <v>1416</v>
      </c>
      <c r="D157" s="8" t="s">
        <v>3175</v>
      </c>
      <c r="E157" s="9" t="s">
        <v>3162</v>
      </c>
      <c r="F157" s="3">
        <v>44680</v>
      </c>
      <c r="G157" s="8" t="s">
        <v>2281</v>
      </c>
      <c r="H157" s="4" t="s">
        <v>77</v>
      </c>
      <c r="I157" s="4" t="s">
        <v>1730</v>
      </c>
      <c r="J157" s="5">
        <v>221626172.80000001</v>
      </c>
      <c r="K157" s="35">
        <f t="shared" ref="K157:L159" si="86">J157</f>
        <v>221626172.80000001</v>
      </c>
      <c r="L157" s="35">
        <f t="shared" si="86"/>
        <v>221626172.80000001</v>
      </c>
      <c r="M157" s="35">
        <f t="shared" ref="M157:M159" si="87">(K157*10)/110</f>
        <v>20147833.890909091</v>
      </c>
      <c r="N157" s="4" t="s">
        <v>797</v>
      </c>
      <c r="O157" s="4" t="s">
        <v>2288</v>
      </c>
      <c r="P157" s="4" t="s">
        <v>22</v>
      </c>
      <c r="Q157" s="12">
        <v>100</v>
      </c>
      <c r="R157" s="6">
        <v>0</v>
      </c>
      <c r="S157" s="6" t="s">
        <v>26</v>
      </c>
      <c r="T157" s="48">
        <v>15</v>
      </c>
      <c r="U157" s="33">
        <f t="shared" si="79"/>
        <v>401.6</v>
      </c>
      <c r="V157" s="33">
        <f t="shared" ref="V157:V159" si="88">(U157*10)/110</f>
        <v>36.509090909090908</v>
      </c>
      <c r="W157" s="33">
        <f t="shared" ref="W157:W159" si="89">U157-V157</f>
        <v>365.09090909090912</v>
      </c>
      <c r="X157" s="49">
        <f t="shared" si="48"/>
        <v>5476.3636363636369</v>
      </c>
      <c r="Y157" s="5">
        <f t="shared" ref="Y157:Y159" si="90">Z157+AA157+AB157</f>
        <v>551858</v>
      </c>
      <c r="Z157" s="5">
        <v>315645</v>
      </c>
      <c r="AA157" s="5">
        <v>236213</v>
      </c>
      <c r="AB157" s="5"/>
      <c r="AC157" s="5">
        <f t="shared" si="81"/>
        <v>36790.533333333333</v>
      </c>
      <c r="AD157" s="5">
        <f t="shared" ref="AD157:AD159" si="91">_xlfn.CEILING.MATH(AC157)</f>
        <v>36791</v>
      </c>
      <c r="AE157" s="3">
        <v>44805</v>
      </c>
      <c r="AF157" s="3">
        <v>44895</v>
      </c>
      <c r="AG157" s="3"/>
      <c r="AH157" s="4" t="s">
        <v>67</v>
      </c>
    </row>
    <row r="158" spans="1:34" ht="75" x14ac:dyDescent="0.25">
      <c r="A158" s="8" t="s">
        <v>2039</v>
      </c>
      <c r="B158" s="3">
        <v>44659</v>
      </c>
      <c r="C158" s="6">
        <v>1416</v>
      </c>
      <c r="D158" s="8" t="s">
        <v>3176</v>
      </c>
      <c r="E158" s="9" t="s">
        <v>3163</v>
      </c>
      <c r="F158" s="3">
        <v>44680</v>
      </c>
      <c r="G158" s="8" t="s">
        <v>2282</v>
      </c>
      <c r="H158" s="4" t="s">
        <v>77</v>
      </c>
      <c r="I158" s="4" t="s">
        <v>1730</v>
      </c>
      <c r="J158" s="5">
        <v>288285347.19999999</v>
      </c>
      <c r="K158" s="35">
        <f t="shared" si="86"/>
        <v>288285347.19999999</v>
      </c>
      <c r="L158" s="35">
        <f t="shared" si="86"/>
        <v>288285347.19999999</v>
      </c>
      <c r="M158" s="35">
        <f t="shared" si="87"/>
        <v>26207758.836363636</v>
      </c>
      <c r="N158" s="4" t="s">
        <v>797</v>
      </c>
      <c r="O158" s="4" t="s">
        <v>2288</v>
      </c>
      <c r="P158" s="4" t="s">
        <v>22</v>
      </c>
      <c r="Q158" s="12">
        <v>100</v>
      </c>
      <c r="R158" s="6">
        <v>0</v>
      </c>
      <c r="S158" s="6" t="s">
        <v>26</v>
      </c>
      <c r="T158" s="48">
        <v>15</v>
      </c>
      <c r="U158" s="33">
        <f t="shared" si="79"/>
        <v>401.59999999999997</v>
      </c>
      <c r="V158" s="33">
        <f t="shared" si="88"/>
        <v>36.509090909090908</v>
      </c>
      <c r="W158" s="33">
        <f t="shared" si="89"/>
        <v>365.09090909090907</v>
      </c>
      <c r="X158" s="49">
        <f t="shared" si="48"/>
        <v>5476.363636363636</v>
      </c>
      <c r="Y158" s="5">
        <f t="shared" si="90"/>
        <v>717842</v>
      </c>
      <c r="Z158" s="5">
        <v>410580</v>
      </c>
      <c r="AA158" s="5">
        <v>307262</v>
      </c>
      <c r="AB158" s="5"/>
      <c r="AC158" s="5">
        <f t="shared" si="81"/>
        <v>47856.133333333331</v>
      </c>
      <c r="AD158" s="5">
        <f t="shared" si="91"/>
        <v>47857</v>
      </c>
      <c r="AE158" s="3">
        <v>44805</v>
      </c>
      <c r="AF158" s="3">
        <v>44895</v>
      </c>
      <c r="AG158" s="3"/>
      <c r="AH158" s="4" t="s">
        <v>67</v>
      </c>
    </row>
    <row r="159" spans="1:34" ht="75" x14ac:dyDescent="0.25">
      <c r="A159" s="8" t="s">
        <v>2037</v>
      </c>
      <c r="B159" s="3">
        <v>44659</v>
      </c>
      <c r="C159" s="6">
        <v>1416</v>
      </c>
      <c r="D159" s="8" t="s">
        <v>3178</v>
      </c>
      <c r="E159" s="9" t="s">
        <v>3167</v>
      </c>
      <c r="F159" s="3">
        <v>44680</v>
      </c>
      <c r="G159" s="8" t="s">
        <v>2284</v>
      </c>
      <c r="H159" s="4" t="s">
        <v>77</v>
      </c>
      <c r="I159" s="4" t="s">
        <v>1730</v>
      </c>
      <c r="J159" s="5">
        <v>174685156.80000001</v>
      </c>
      <c r="K159" s="35">
        <f t="shared" ref="K159" si="92">J159</f>
        <v>174685156.80000001</v>
      </c>
      <c r="L159" s="35">
        <f t="shared" si="86"/>
        <v>174685156.80000001</v>
      </c>
      <c r="M159" s="35">
        <f t="shared" si="87"/>
        <v>15880468.800000001</v>
      </c>
      <c r="N159" s="4" t="s">
        <v>797</v>
      </c>
      <c r="O159" s="4" t="s">
        <v>2288</v>
      </c>
      <c r="P159" s="4" t="s">
        <v>22</v>
      </c>
      <c r="Q159" s="12">
        <v>100</v>
      </c>
      <c r="R159" s="6">
        <v>0</v>
      </c>
      <c r="S159" s="6" t="s">
        <v>26</v>
      </c>
      <c r="T159" s="48">
        <v>15</v>
      </c>
      <c r="U159" s="33">
        <f t="shared" si="79"/>
        <v>401.6</v>
      </c>
      <c r="V159" s="33">
        <f t="shared" si="88"/>
        <v>36.509090909090908</v>
      </c>
      <c r="W159" s="33">
        <f t="shared" si="89"/>
        <v>365.09090909090912</v>
      </c>
      <c r="X159" s="49">
        <f t="shared" si="48"/>
        <v>5476.3636363636369</v>
      </c>
      <c r="Y159" s="5">
        <f t="shared" si="90"/>
        <v>434973</v>
      </c>
      <c r="Z159" s="5">
        <v>248775</v>
      </c>
      <c r="AA159" s="5">
        <v>186198</v>
      </c>
      <c r="AB159" s="5"/>
      <c r="AC159" s="5">
        <f t="shared" si="81"/>
        <v>28998.2</v>
      </c>
      <c r="AD159" s="5">
        <f t="shared" si="91"/>
        <v>28999</v>
      </c>
      <c r="AE159" s="3">
        <v>44805</v>
      </c>
      <c r="AF159" s="3">
        <v>44895</v>
      </c>
      <c r="AG159" s="3"/>
      <c r="AH159" s="4" t="s">
        <v>67</v>
      </c>
    </row>
    <row r="160" spans="1:34" ht="78.75" x14ac:dyDescent="0.25">
      <c r="A160" s="8" t="s">
        <v>2948</v>
      </c>
      <c r="B160" s="3">
        <v>44432</v>
      </c>
      <c r="C160" s="6">
        <v>1416</v>
      </c>
      <c r="D160" s="8" t="s">
        <v>153</v>
      </c>
      <c r="E160" s="40" t="s">
        <v>154</v>
      </c>
      <c r="F160" s="3">
        <v>44475</v>
      </c>
      <c r="G160" s="8" t="s">
        <v>114</v>
      </c>
      <c r="H160" s="4" t="s">
        <v>77</v>
      </c>
      <c r="I160" s="4" t="s">
        <v>96</v>
      </c>
      <c r="J160" s="5">
        <f>1067369929.5+1863370131</f>
        <v>2930740060.5</v>
      </c>
      <c r="K160" s="35">
        <f>J160</f>
        <v>2930740060.5</v>
      </c>
      <c r="L160" s="35">
        <v>5861480121</v>
      </c>
      <c r="M160" s="4" t="s">
        <v>72</v>
      </c>
      <c r="N160" s="4" t="s">
        <v>115</v>
      </c>
      <c r="O160" s="35" t="s">
        <v>33</v>
      </c>
      <c r="P160" s="12">
        <v>0</v>
      </c>
      <c r="Q160" s="7">
        <v>100</v>
      </c>
      <c r="R160" s="7" t="s">
        <v>26</v>
      </c>
      <c r="S160" s="4">
        <v>15</v>
      </c>
      <c r="T160" s="35">
        <f>J160/V160</f>
        <v>2944.55</v>
      </c>
      <c r="U160" s="11">
        <f t="shared" ref="U160:U180" si="93">T160*S160</f>
        <v>44168.25</v>
      </c>
      <c r="V160" s="5">
        <v>995310</v>
      </c>
      <c r="W160" s="5">
        <v>497655</v>
      </c>
      <c r="X160" s="5">
        <v>316410</v>
      </c>
      <c r="Y160" s="41" t="e">
        <f>_xlfn.CEILING.MATH(#REF!)</f>
        <v>#REF!</v>
      </c>
      <c r="Z160" s="5"/>
      <c r="AA160" s="3">
        <v>44681</v>
      </c>
      <c r="AB160" s="3">
        <v>44941</v>
      </c>
      <c r="AC160" s="3">
        <v>45046</v>
      </c>
      <c r="AD160" s="36" t="s">
        <v>67</v>
      </c>
      <c r="AE160" s="3"/>
      <c r="AF160" s="3"/>
      <c r="AG160" s="3"/>
      <c r="AH160" s="4"/>
    </row>
    <row r="161" spans="1:34" ht="315" x14ac:dyDescent="0.25">
      <c r="A161" s="8" t="s">
        <v>158</v>
      </c>
      <c r="B161" s="3">
        <v>44526</v>
      </c>
      <c r="C161" s="6">
        <v>1416</v>
      </c>
      <c r="D161" s="8" t="s">
        <v>577</v>
      </c>
      <c r="E161" s="43" t="s">
        <v>576</v>
      </c>
      <c r="F161" s="3">
        <v>44554</v>
      </c>
      <c r="G161" s="8" t="s">
        <v>331</v>
      </c>
      <c r="H161" s="4" t="s">
        <v>74</v>
      </c>
      <c r="I161" s="4" t="s">
        <v>170</v>
      </c>
      <c r="J161" s="5">
        <v>2795579171.8400002</v>
      </c>
      <c r="K161" s="35">
        <f>J161</f>
        <v>2795579171.8400002</v>
      </c>
      <c r="L161" s="35">
        <v>5591158343.6800003</v>
      </c>
      <c r="M161" s="4" t="s">
        <v>332</v>
      </c>
      <c r="N161" s="4" t="s">
        <v>333</v>
      </c>
      <c r="O161" s="35" t="s">
        <v>549</v>
      </c>
      <c r="P161" s="12">
        <v>0</v>
      </c>
      <c r="Q161" s="6">
        <v>100</v>
      </c>
      <c r="R161" s="7" t="s">
        <v>23</v>
      </c>
      <c r="S161" s="17">
        <v>1000</v>
      </c>
      <c r="T161" s="35" t="e">
        <f>J161/V161</f>
        <v>#REF!</v>
      </c>
      <c r="U161" s="11" t="e">
        <f t="shared" si="93"/>
        <v>#REF!</v>
      </c>
      <c r="V161" s="5" t="e">
        <f>W161+#REF!+X161</f>
        <v>#REF!</v>
      </c>
      <c r="W161" s="7">
        <v>140833000</v>
      </c>
      <c r="X161" s="5">
        <v>384008128</v>
      </c>
      <c r="Y161" s="41" t="e">
        <f>_xlfn.CEILING.MATH(#REF!)</f>
        <v>#REF!</v>
      </c>
      <c r="Z161" s="16"/>
      <c r="AA161" s="3">
        <v>44607</v>
      </c>
      <c r="AB161" s="3">
        <v>44743</v>
      </c>
      <c r="AC161" s="3">
        <v>45108</v>
      </c>
      <c r="AD161" s="36" t="s">
        <v>67</v>
      </c>
      <c r="AE161" s="3"/>
      <c r="AF161" s="3"/>
      <c r="AG161" s="3"/>
      <c r="AH161" s="4"/>
    </row>
    <row r="162" spans="1:34" ht="75" x14ac:dyDescent="0.25">
      <c r="A162" s="8" t="s">
        <v>226</v>
      </c>
      <c r="B162" s="3">
        <v>44539</v>
      </c>
      <c r="C162" s="6">
        <v>1416</v>
      </c>
      <c r="D162" s="8" t="s">
        <v>601</v>
      </c>
      <c r="E162" s="9" t="s">
        <v>600</v>
      </c>
      <c r="F162" s="3">
        <v>44560</v>
      </c>
      <c r="G162" s="8" t="s">
        <v>372</v>
      </c>
      <c r="H162" s="4" t="s">
        <v>74</v>
      </c>
      <c r="I162" s="4" t="s">
        <v>225</v>
      </c>
      <c r="J162" s="5">
        <v>75729537.920000002</v>
      </c>
      <c r="K162" s="35">
        <f>J162</f>
        <v>75729537.920000002</v>
      </c>
      <c r="L162" s="35">
        <v>151459075.84</v>
      </c>
      <c r="M162" s="4" t="s">
        <v>440</v>
      </c>
      <c r="N162" s="4" t="s">
        <v>446</v>
      </c>
      <c r="O162" s="6" t="s">
        <v>22</v>
      </c>
      <c r="P162" s="12">
        <v>100</v>
      </c>
      <c r="Q162" s="6">
        <v>0</v>
      </c>
      <c r="R162" s="7" t="s">
        <v>43</v>
      </c>
      <c r="S162" s="4">
        <v>60</v>
      </c>
      <c r="T162" s="35" t="e">
        <f>J162/V162</f>
        <v>#REF!</v>
      </c>
      <c r="U162" s="11" t="e">
        <f t="shared" si="93"/>
        <v>#REF!</v>
      </c>
      <c r="V162" s="5" t="e">
        <f>W162+#REF!+X162</f>
        <v>#REF!</v>
      </c>
      <c r="W162" s="5">
        <v>1140000</v>
      </c>
      <c r="X162" s="5">
        <f>1140000+216188</f>
        <v>1356188</v>
      </c>
      <c r="Y162" s="41" t="e">
        <f>_xlfn.CEILING.MATH(#REF!)</f>
        <v>#REF!</v>
      </c>
      <c r="Z162" s="6"/>
      <c r="AA162" s="3">
        <v>44621</v>
      </c>
      <c r="AB162" s="3">
        <v>44713</v>
      </c>
      <c r="AC162" s="3" t="s">
        <v>227</v>
      </c>
      <c r="AD162" s="36" t="s">
        <v>67</v>
      </c>
      <c r="AE162" s="3"/>
      <c r="AF162" s="3"/>
      <c r="AG162" s="3"/>
      <c r="AH162" s="4"/>
    </row>
    <row r="163" spans="1:34" ht="75" x14ac:dyDescent="0.25">
      <c r="A163" s="8" t="s">
        <v>233</v>
      </c>
      <c r="B163" s="3">
        <v>44540</v>
      </c>
      <c r="C163" s="6">
        <v>1416</v>
      </c>
      <c r="D163" s="8" t="s">
        <v>473</v>
      </c>
      <c r="E163" s="9" t="s">
        <v>472</v>
      </c>
      <c r="F163" s="3">
        <v>44571</v>
      </c>
      <c r="G163" s="8" t="s">
        <v>439</v>
      </c>
      <c r="H163" s="4" t="s">
        <v>74</v>
      </c>
      <c r="I163" s="4" t="s">
        <v>238</v>
      </c>
      <c r="J163" s="5">
        <v>41039552.159999996</v>
      </c>
      <c r="K163" s="35">
        <f>J163</f>
        <v>41039552.159999996</v>
      </c>
      <c r="L163" s="35">
        <v>82079104.319999993</v>
      </c>
      <c r="M163" s="4" t="s">
        <v>440</v>
      </c>
      <c r="N163" s="4" t="s">
        <v>441</v>
      </c>
      <c r="O163" s="6" t="s">
        <v>22</v>
      </c>
      <c r="P163" s="12">
        <v>100</v>
      </c>
      <c r="Q163" s="6">
        <v>0</v>
      </c>
      <c r="R163" s="7" t="s">
        <v>34</v>
      </c>
      <c r="S163" s="4">
        <v>60</v>
      </c>
      <c r="T163" s="35" t="e">
        <f>#REF!/V163</f>
        <v>#REF!</v>
      </c>
      <c r="U163" s="11" t="e">
        <f t="shared" si="93"/>
        <v>#REF!</v>
      </c>
      <c r="V163" s="5" t="e">
        <f>W163+#REF!+X163</f>
        <v>#REF!</v>
      </c>
      <c r="W163" s="5">
        <v>244983</v>
      </c>
      <c r="X163" s="5"/>
      <c r="Y163" s="41" t="e">
        <f>_xlfn.CEILING.MATH(#REF!)</f>
        <v>#REF!</v>
      </c>
      <c r="Z163" s="6"/>
      <c r="AA163" s="3">
        <v>44713</v>
      </c>
      <c r="AB163" s="3">
        <v>45078</v>
      </c>
      <c r="AC163" s="3"/>
      <c r="AD163" s="4" t="s">
        <v>67</v>
      </c>
      <c r="AE163" s="3"/>
      <c r="AF163" s="3"/>
      <c r="AG163" s="3"/>
      <c r="AH163" s="4"/>
    </row>
    <row r="164" spans="1:34" ht="75" x14ac:dyDescent="0.25">
      <c r="A164" s="8" t="s">
        <v>234</v>
      </c>
      <c r="B164" s="3">
        <v>44540</v>
      </c>
      <c r="C164" s="6">
        <v>1416</v>
      </c>
      <c r="D164" s="8" t="s">
        <v>567</v>
      </c>
      <c r="E164" s="9" t="s">
        <v>566</v>
      </c>
      <c r="F164" s="3">
        <v>44573</v>
      </c>
      <c r="G164" s="8" t="s">
        <v>568</v>
      </c>
      <c r="H164" s="4" t="s">
        <v>74</v>
      </c>
      <c r="I164" s="4" t="s">
        <v>239</v>
      </c>
      <c r="J164" s="5">
        <v>164928688.96000001</v>
      </c>
      <c r="K164" s="35">
        <f>127315200+37613488.96</f>
        <v>164928688.96000001</v>
      </c>
      <c r="L164" s="35">
        <v>329857377.92000002</v>
      </c>
      <c r="M164" s="4" t="s">
        <v>440</v>
      </c>
      <c r="N164" s="4" t="s">
        <v>2143</v>
      </c>
      <c r="O164" s="6" t="s">
        <v>22</v>
      </c>
      <c r="P164" s="12">
        <v>100</v>
      </c>
      <c r="Q164" s="6">
        <v>0</v>
      </c>
      <c r="R164" s="7" t="s">
        <v>34</v>
      </c>
      <c r="S164" s="4">
        <v>60</v>
      </c>
      <c r="T164" s="35" t="e">
        <f>#REF!/V164</f>
        <v>#REF!</v>
      </c>
      <c r="U164" s="11" t="e">
        <f t="shared" si="93"/>
        <v>#REF!</v>
      </c>
      <c r="V164" s="5" t="e">
        <f>W164+#REF!+X164</f>
        <v>#REF!</v>
      </c>
      <c r="W164" s="5">
        <v>1140000</v>
      </c>
      <c r="X164" s="5">
        <f>1140000+336797</f>
        <v>1476797</v>
      </c>
      <c r="Y164" s="41" t="e">
        <f>_xlfn.CEILING.MATH(#REF!)</f>
        <v>#REF!</v>
      </c>
      <c r="Z164" s="6"/>
      <c r="AA164" s="3">
        <v>44621</v>
      </c>
      <c r="AB164" s="3">
        <v>44713</v>
      </c>
      <c r="AC164" s="3" t="s">
        <v>227</v>
      </c>
      <c r="AD164" s="4" t="s">
        <v>2822</v>
      </c>
      <c r="AE164" s="3"/>
      <c r="AF164" s="3"/>
      <c r="AG164" s="3"/>
      <c r="AH164" s="4"/>
    </row>
    <row r="165" spans="1:34" ht="75" x14ac:dyDescent="0.25">
      <c r="A165" s="8" t="s">
        <v>619</v>
      </c>
      <c r="B165" s="3">
        <v>44580</v>
      </c>
      <c r="C165" s="6">
        <v>1416</v>
      </c>
      <c r="D165" s="8" t="s">
        <v>1435</v>
      </c>
      <c r="E165" s="9" t="s">
        <v>1357</v>
      </c>
      <c r="F165" s="3">
        <v>44617</v>
      </c>
      <c r="G165" s="6" t="s">
        <v>1158</v>
      </c>
      <c r="H165" s="4" t="s">
        <v>73</v>
      </c>
      <c r="I165" s="4" t="s">
        <v>622</v>
      </c>
      <c r="J165" s="5">
        <v>255007689.5</v>
      </c>
      <c r="K165" s="35">
        <f t="shared" ref="K165:L210" si="94">J165</f>
        <v>255007689.5</v>
      </c>
      <c r="L165" s="35">
        <v>765023068.5</v>
      </c>
      <c r="M165" s="4" t="s">
        <v>1156</v>
      </c>
      <c r="N165" s="4" t="s">
        <v>1157</v>
      </c>
      <c r="O165" s="4" t="s">
        <v>37</v>
      </c>
      <c r="P165" s="6">
        <v>0</v>
      </c>
      <c r="Q165" s="6">
        <v>100</v>
      </c>
      <c r="R165" s="6" t="s">
        <v>34</v>
      </c>
      <c r="S165" s="7"/>
      <c r="T165" s="35" t="e">
        <f>J165/V165</f>
        <v>#REF!</v>
      </c>
      <c r="U165" s="5" t="e">
        <f t="shared" si="93"/>
        <v>#REF!</v>
      </c>
      <c r="V165" s="5" t="e">
        <f>W165+#REF!+X165</f>
        <v>#REF!</v>
      </c>
      <c r="W165" s="5">
        <v>863350</v>
      </c>
      <c r="X165" s="5">
        <v>863350</v>
      </c>
      <c r="Y165" s="41" t="e">
        <f>_xlfn.CEILING.MATH(#REF!)</f>
        <v>#REF!</v>
      </c>
      <c r="Z165" s="4" t="s">
        <v>1675</v>
      </c>
      <c r="AA165" s="3">
        <v>44682</v>
      </c>
      <c r="AB165" s="3">
        <v>45047</v>
      </c>
      <c r="AC165" s="3">
        <v>45413</v>
      </c>
      <c r="AD165" s="4" t="s">
        <v>67</v>
      </c>
      <c r="AE165" s="3"/>
      <c r="AF165" s="3"/>
      <c r="AG165" s="3"/>
      <c r="AH165" s="4"/>
    </row>
    <row r="166" spans="1:34" ht="75" x14ac:dyDescent="0.25">
      <c r="A166" s="8" t="s">
        <v>620</v>
      </c>
      <c r="B166" s="3">
        <v>44580</v>
      </c>
      <c r="C166" s="6">
        <v>1416</v>
      </c>
      <c r="D166" s="8" t="s">
        <v>1441</v>
      </c>
      <c r="E166" s="9" t="s">
        <v>1436</v>
      </c>
      <c r="F166" s="3">
        <v>44617</v>
      </c>
      <c r="G166" s="6" t="s">
        <v>1159</v>
      </c>
      <c r="H166" s="4" t="s">
        <v>73</v>
      </c>
      <c r="I166" s="4" t="s">
        <v>623</v>
      </c>
      <c r="J166" s="5">
        <v>219778747.5</v>
      </c>
      <c r="K166" s="35">
        <f t="shared" si="94"/>
        <v>219778747.5</v>
      </c>
      <c r="L166" s="35">
        <v>659336242.5</v>
      </c>
      <c r="M166" s="4" t="s">
        <v>1156</v>
      </c>
      <c r="N166" s="4" t="s">
        <v>1157</v>
      </c>
      <c r="O166" s="4" t="s">
        <v>37</v>
      </c>
      <c r="P166" s="6">
        <v>0</v>
      </c>
      <c r="Q166" s="6">
        <v>100</v>
      </c>
      <c r="R166" s="6" t="s">
        <v>34</v>
      </c>
      <c r="S166" s="7">
        <v>50</v>
      </c>
      <c r="T166" s="35" t="e">
        <f>J166/V166</f>
        <v>#REF!</v>
      </c>
      <c r="U166" s="5" t="e">
        <f t="shared" si="93"/>
        <v>#REF!</v>
      </c>
      <c r="V166" s="5" t="e">
        <f>W166+#REF!+X166</f>
        <v>#REF!</v>
      </c>
      <c r="W166" s="5">
        <v>7977450</v>
      </c>
      <c r="X166" s="5">
        <v>7977450</v>
      </c>
      <c r="Y166" s="41" t="e">
        <f>_xlfn.CEILING.MATH(#REF!)</f>
        <v>#REF!</v>
      </c>
      <c r="Z166" s="6"/>
      <c r="AA166" s="3">
        <v>44682</v>
      </c>
      <c r="AB166" s="3">
        <v>45047</v>
      </c>
      <c r="AC166" s="3">
        <v>45413</v>
      </c>
      <c r="AD166" s="11" t="s">
        <v>67</v>
      </c>
      <c r="AE166" s="3"/>
      <c r="AF166" s="3"/>
      <c r="AG166" s="3"/>
      <c r="AH166" s="4"/>
    </row>
    <row r="167" spans="1:34" ht="75" x14ac:dyDescent="0.25">
      <c r="A167" s="8" t="s">
        <v>621</v>
      </c>
      <c r="B167" s="3">
        <v>44580</v>
      </c>
      <c r="C167" s="6">
        <v>1416</v>
      </c>
      <c r="D167" s="8" t="s">
        <v>1442</v>
      </c>
      <c r="E167" s="9" t="s">
        <v>1437</v>
      </c>
      <c r="F167" s="3">
        <v>44616</v>
      </c>
      <c r="G167" s="8" t="s">
        <v>1155</v>
      </c>
      <c r="H167" s="4" t="s">
        <v>73</v>
      </c>
      <c r="I167" s="4" t="s">
        <v>624</v>
      </c>
      <c r="J167" s="5">
        <v>885385373</v>
      </c>
      <c r="K167" s="35">
        <f t="shared" si="94"/>
        <v>885385373</v>
      </c>
      <c r="L167" s="35">
        <v>2656156119</v>
      </c>
      <c r="M167" s="4" t="s">
        <v>1156</v>
      </c>
      <c r="N167" s="4" t="s">
        <v>1157</v>
      </c>
      <c r="O167" s="4" t="s">
        <v>37</v>
      </c>
      <c r="P167" s="6">
        <v>0</v>
      </c>
      <c r="Q167" s="6">
        <v>100</v>
      </c>
      <c r="R167" s="6" t="s">
        <v>34</v>
      </c>
      <c r="S167" s="16"/>
      <c r="T167" s="35" t="e">
        <f>J167/V167</f>
        <v>#REF!</v>
      </c>
      <c r="U167" s="5" t="e">
        <f t="shared" si="93"/>
        <v>#REF!</v>
      </c>
      <c r="V167" s="5" t="e">
        <f>W167+#REF!+X167</f>
        <v>#REF!</v>
      </c>
      <c r="W167" s="5">
        <v>14803300</v>
      </c>
      <c r="X167" s="5">
        <v>14803300</v>
      </c>
      <c r="Y167" s="5" t="e">
        <f>_xlfn.CEILING.MATH(#REF!)</f>
        <v>#REF!</v>
      </c>
      <c r="Z167" s="17"/>
      <c r="AA167" s="3">
        <v>44682</v>
      </c>
      <c r="AB167" s="3">
        <v>45047</v>
      </c>
      <c r="AC167" s="3">
        <v>45413</v>
      </c>
      <c r="AD167" s="4" t="s">
        <v>67</v>
      </c>
      <c r="AE167" s="3"/>
      <c r="AF167" s="3"/>
      <c r="AG167" s="3"/>
      <c r="AH167" s="4"/>
    </row>
    <row r="168" spans="1:34" ht="330" x14ac:dyDescent="0.25">
      <c r="A168" s="8" t="s">
        <v>2489</v>
      </c>
      <c r="B168" s="3">
        <v>44670</v>
      </c>
      <c r="C168" s="6">
        <v>1416</v>
      </c>
      <c r="D168" s="8" t="s">
        <v>2560</v>
      </c>
      <c r="E168" s="9" t="s">
        <v>2561</v>
      </c>
      <c r="F168" s="3">
        <v>44712</v>
      </c>
      <c r="G168" s="8" t="s">
        <v>2490</v>
      </c>
      <c r="H168" s="4" t="s">
        <v>73</v>
      </c>
      <c r="I168" s="4" t="s">
        <v>45</v>
      </c>
      <c r="J168" s="5">
        <v>5314027089.6000004</v>
      </c>
      <c r="K168" s="35">
        <f t="shared" si="94"/>
        <v>5314027089.6000004</v>
      </c>
      <c r="L168" s="35">
        <f>K168</f>
        <v>5314027089.6000004</v>
      </c>
      <c r="M168" s="4" t="s">
        <v>58</v>
      </c>
      <c r="N168" s="4" t="s">
        <v>2491</v>
      </c>
      <c r="O168" s="4" t="s">
        <v>33</v>
      </c>
      <c r="P168" s="6">
        <v>0</v>
      </c>
      <c r="Q168" s="6">
        <v>100</v>
      </c>
      <c r="R168" s="6" t="s">
        <v>26</v>
      </c>
      <c r="S168" s="7">
        <v>10</v>
      </c>
      <c r="T168" s="35" t="e">
        <f>L168/V168</f>
        <v>#REF!</v>
      </c>
      <c r="U168" s="5" t="e">
        <f t="shared" si="93"/>
        <v>#REF!</v>
      </c>
      <c r="V168" s="5" t="e">
        <f>W168+#REF!+X168</f>
        <v>#REF!</v>
      </c>
      <c r="W168" s="5">
        <v>130000</v>
      </c>
      <c r="X168" s="5"/>
      <c r="Y168" s="5" t="e">
        <f>_xlfn.CEILING.MATH(#REF!)</f>
        <v>#REF!</v>
      </c>
      <c r="Z168" s="4"/>
      <c r="AA168" s="3">
        <v>44936</v>
      </c>
      <c r="AB168" s="3">
        <v>44986</v>
      </c>
      <c r="AC168" s="3"/>
      <c r="AD168" s="4" t="s">
        <v>67</v>
      </c>
      <c r="AE168" s="3"/>
      <c r="AF168" s="3"/>
      <c r="AG168" s="3"/>
      <c r="AH168" s="4"/>
    </row>
    <row r="169" spans="1:34" ht="189" x14ac:dyDescent="0.25">
      <c r="A169" s="8" t="s">
        <v>2396</v>
      </c>
      <c r="B169" s="3">
        <v>44670</v>
      </c>
      <c r="C169" s="6">
        <v>1416</v>
      </c>
      <c r="D169" s="8" t="s">
        <v>3092</v>
      </c>
      <c r="E169" s="9" t="s">
        <v>2403</v>
      </c>
      <c r="F169" s="3">
        <v>44707</v>
      </c>
      <c r="G169" s="8" t="s">
        <v>2397</v>
      </c>
      <c r="H169" s="4" t="s">
        <v>77</v>
      </c>
      <c r="I169" s="4" t="s">
        <v>2051</v>
      </c>
      <c r="J169" s="5">
        <v>2135775810</v>
      </c>
      <c r="K169" s="35">
        <f t="shared" si="94"/>
        <v>2135775810</v>
      </c>
      <c r="L169" s="35">
        <f>K169</f>
        <v>2135775810</v>
      </c>
      <c r="M169" s="4" t="s">
        <v>451</v>
      </c>
      <c r="N169" s="4" t="s">
        <v>2156</v>
      </c>
      <c r="O169" s="4" t="s">
        <v>22</v>
      </c>
      <c r="P169" s="6">
        <v>100</v>
      </c>
      <c r="Q169" s="6">
        <v>0</v>
      </c>
      <c r="R169" s="6" t="s">
        <v>23</v>
      </c>
      <c r="S169" s="7">
        <v>1000</v>
      </c>
      <c r="T169" s="35" t="e">
        <f t="shared" ref="T169:T178" si="95">J169/V169</f>
        <v>#REF!</v>
      </c>
      <c r="U169" s="5" t="e">
        <f t="shared" si="93"/>
        <v>#REF!</v>
      </c>
      <c r="V169" s="5" t="e">
        <f>W169+#REF!+X169</f>
        <v>#REF!</v>
      </c>
      <c r="W169" s="5">
        <v>86190000</v>
      </c>
      <c r="X169" s="5"/>
      <c r="Y169" s="5" t="e">
        <f>_xlfn.CEILING.MATH(#REF!)</f>
        <v>#REF!</v>
      </c>
      <c r="Z169" s="4"/>
      <c r="AA169" s="3">
        <v>44958</v>
      </c>
      <c r="AB169" s="3">
        <v>45017</v>
      </c>
      <c r="AC169" s="3"/>
      <c r="AD169" s="4" t="s">
        <v>67</v>
      </c>
      <c r="AE169" s="3"/>
      <c r="AF169" s="3"/>
      <c r="AG169" s="3"/>
      <c r="AH169" s="4"/>
    </row>
    <row r="170" spans="1:34" ht="173.25" x14ac:dyDescent="0.25">
      <c r="A170" s="8" t="s">
        <v>2226</v>
      </c>
      <c r="B170" s="3">
        <v>44670</v>
      </c>
      <c r="C170" s="6">
        <v>1416</v>
      </c>
      <c r="D170" s="8" t="s">
        <v>2381</v>
      </c>
      <c r="E170" s="9" t="s">
        <v>2380</v>
      </c>
      <c r="F170" s="3">
        <v>44704</v>
      </c>
      <c r="G170" s="8" t="s">
        <v>2379</v>
      </c>
      <c r="H170" s="4" t="s">
        <v>77</v>
      </c>
      <c r="I170" s="4" t="s">
        <v>2052</v>
      </c>
      <c r="J170" s="5">
        <v>370128760</v>
      </c>
      <c r="K170" s="35">
        <f t="shared" si="94"/>
        <v>370128760</v>
      </c>
      <c r="L170" s="35">
        <f>K170</f>
        <v>370128760</v>
      </c>
      <c r="M170" s="4" t="s">
        <v>451</v>
      </c>
      <c r="N170" s="4" t="s">
        <v>2382</v>
      </c>
      <c r="O170" s="4" t="s">
        <v>22</v>
      </c>
      <c r="P170" s="6">
        <v>100</v>
      </c>
      <c r="Q170" s="6">
        <v>0</v>
      </c>
      <c r="R170" s="6" t="s">
        <v>23</v>
      </c>
      <c r="S170" s="7">
        <v>500</v>
      </c>
      <c r="T170" s="35" t="e">
        <f t="shared" si="95"/>
        <v>#REF!</v>
      </c>
      <c r="U170" s="5" t="e">
        <f t="shared" si="93"/>
        <v>#REF!</v>
      </c>
      <c r="V170" s="5" t="e">
        <f>W170+#REF!+X170</f>
        <v>#REF!</v>
      </c>
      <c r="W170" s="5">
        <v>14781500</v>
      </c>
      <c r="X170" s="5"/>
      <c r="Y170" s="5" t="e">
        <f>_xlfn.CEILING.MATH(#REF!)</f>
        <v>#REF!</v>
      </c>
      <c r="Z170" s="4"/>
      <c r="AA170" s="3">
        <v>44958</v>
      </c>
      <c r="AB170" s="3">
        <v>45017</v>
      </c>
      <c r="AC170" s="3"/>
      <c r="AD170" s="4" t="s">
        <v>67</v>
      </c>
      <c r="AE170" s="3"/>
      <c r="AF170" s="3"/>
      <c r="AG170" s="3"/>
      <c r="AH170" s="4"/>
    </row>
    <row r="171" spans="1:34" ht="78.75" x14ac:dyDescent="0.25">
      <c r="A171" s="8" t="s">
        <v>2120</v>
      </c>
      <c r="B171" s="3">
        <v>44670</v>
      </c>
      <c r="C171" s="6">
        <v>1416</v>
      </c>
      <c r="D171" s="8" t="s">
        <v>2579</v>
      </c>
      <c r="E171" s="9" t="s">
        <v>2404</v>
      </c>
      <c r="F171" s="3">
        <v>44707</v>
      </c>
      <c r="G171" s="8" t="s">
        <v>2394</v>
      </c>
      <c r="H171" s="4" t="s">
        <v>73</v>
      </c>
      <c r="I171" s="4" t="s">
        <v>2054</v>
      </c>
      <c r="J171" s="35">
        <v>747348732</v>
      </c>
      <c r="K171" s="35">
        <f t="shared" si="94"/>
        <v>747348732</v>
      </c>
      <c r="L171" s="35">
        <v>1153585170</v>
      </c>
      <c r="M171" s="4" t="s">
        <v>660</v>
      </c>
      <c r="N171" s="4" t="s">
        <v>2405</v>
      </c>
      <c r="O171" s="4" t="s">
        <v>22</v>
      </c>
      <c r="P171" s="6">
        <v>100</v>
      </c>
      <c r="Q171" s="6">
        <v>0</v>
      </c>
      <c r="R171" s="6" t="s">
        <v>26</v>
      </c>
      <c r="S171" s="7">
        <v>10</v>
      </c>
      <c r="T171" s="35" t="e">
        <f t="shared" si="95"/>
        <v>#REF!</v>
      </c>
      <c r="U171" s="5" t="e">
        <f t="shared" si="93"/>
        <v>#REF!</v>
      </c>
      <c r="V171" s="5" t="e">
        <f>W171+#REF!+X171</f>
        <v>#REF!</v>
      </c>
      <c r="W171" s="5">
        <v>527140</v>
      </c>
      <c r="X171" s="5">
        <v>627780</v>
      </c>
      <c r="Y171" s="5" t="e">
        <f>_xlfn.CEILING.MATH(#REF!)</f>
        <v>#REF!</v>
      </c>
      <c r="Z171" s="4"/>
      <c r="AA171" s="3">
        <v>44936</v>
      </c>
      <c r="AB171" s="3">
        <v>44986</v>
      </c>
      <c r="AC171" s="3">
        <v>45352</v>
      </c>
      <c r="AD171" s="4" t="s">
        <v>67</v>
      </c>
      <c r="AE171" s="3"/>
      <c r="AF171" s="3"/>
      <c r="AG171" s="3"/>
      <c r="AH171" s="4"/>
    </row>
    <row r="172" spans="1:34" ht="78.75" x14ac:dyDescent="0.25">
      <c r="A172" s="8" t="s">
        <v>2117</v>
      </c>
      <c r="B172" s="3">
        <v>44670</v>
      </c>
      <c r="C172" s="6">
        <v>1416</v>
      </c>
      <c r="D172" s="8" t="s">
        <v>2399</v>
      </c>
      <c r="E172" s="9" t="s">
        <v>2398</v>
      </c>
      <c r="F172" s="3">
        <v>44704</v>
      </c>
      <c r="G172" s="8" t="s">
        <v>2395</v>
      </c>
      <c r="H172" s="4" t="s">
        <v>131</v>
      </c>
      <c r="I172" s="4" t="s">
        <v>2061</v>
      </c>
      <c r="J172" s="5">
        <v>123430239.90000001</v>
      </c>
      <c r="K172" s="35">
        <f t="shared" si="94"/>
        <v>123430239.90000001</v>
      </c>
      <c r="L172" s="35">
        <f>K172</f>
        <v>123430239.90000001</v>
      </c>
      <c r="M172" s="4" t="s">
        <v>132</v>
      </c>
      <c r="N172" s="4" t="s">
        <v>2400</v>
      </c>
      <c r="O172" s="4" t="s">
        <v>36</v>
      </c>
      <c r="P172" s="6">
        <v>0</v>
      </c>
      <c r="Q172" s="6">
        <v>100</v>
      </c>
      <c r="R172" s="6" t="s">
        <v>26</v>
      </c>
      <c r="S172" s="7">
        <v>5</v>
      </c>
      <c r="T172" s="35" t="e">
        <f t="shared" si="95"/>
        <v>#REF!</v>
      </c>
      <c r="U172" s="5" t="e">
        <f t="shared" si="93"/>
        <v>#REF!</v>
      </c>
      <c r="V172" s="5" t="e">
        <f>W172+#REF!+X172</f>
        <v>#REF!</v>
      </c>
      <c r="W172" s="5">
        <v>38315</v>
      </c>
      <c r="X172" s="5"/>
      <c r="Y172" s="5" t="e">
        <f>_xlfn.CEILING.MATH(#REF!)</f>
        <v>#REF!</v>
      </c>
      <c r="Z172" s="4"/>
      <c r="AA172" s="3">
        <v>45046</v>
      </c>
      <c r="AB172" s="3"/>
      <c r="AC172" s="3"/>
      <c r="AD172" s="4" t="s">
        <v>67</v>
      </c>
      <c r="AE172" s="3"/>
      <c r="AF172" s="3"/>
      <c r="AG172" s="3"/>
      <c r="AH172" s="4"/>
    </row>
    <row r="173" spans="1:34" ht="75" x14ac:dyDescent="0.25">
      <c r="A173" s="8" t="s">
        <v>2116</v>
      </c>
      <c r="B173" s="3">
        <v>44670</v>
      </c>
      <c r="C173" s="6">
        <v>1416</v>
      </c>
      <c r="D173" s="8" t="s">
        <v>2578</v>
      </c>
      <c r="E173" s="9" t="s">
        <v>2577</v>
      </c>
      <c r="F173" s="3">
        <v>44711</v>
      </c>
      <c r="G173" s="8" t="s">
        <v>2466</v>
      </c>
      <c r="H173" s="4" t="s">
        <v>764</v>
      </c>
      <c r="I173" s="4" t="s">
        <v>2026</v>
      </c>
      <c r="J173" s="5">
        <v>1452031915.1800001</v>
      </c>
      <c r="K173" s="35">
        <f t="shared" si="94"/>
        <v>1452031915.1800001</v>
      </c>
      <c r="L173" s="35">
        <f>K173</f>
        <v>1452031915.1800001</v>
      </c>
      <c r="M173" s="4" t="s">
        <v>765</v>
      </c>
      <c r="N173" s="4" t="s">
        <v>2146</v>
      </c>
      <c r="O173" s="4" t="s">
        <v>555</v>
      </c>
      <c r="P173" s="6">
        <v>0</v>
      </c>
      <c r="Q173" s="6">
        <v>100</v>
      </c>
      <c r="R173" s="6" t="s">
        <v>26</v>
      </c>
      <c r="S173" s="5">
        <v>0.7</v>
      </c>
      <c r="T173" s="35" t="e">
        <f t="shared" si="95"/>
        <v>#REF!</v>
      </c>
      <c r="U173" s="5" t="e">
        <f t="shared" si="93"/>
        <v>#REF!</v>
      </c>
      <c r="V173" s="5" t="e">
        <f>W173+#REF!+X173</f>
        <v>#REF!</v>
      </c>
      <c r="W173" s="5">
        <v>2738.4</v>
      </c>
      <c r="X173" s="5"/>
      <c r="Y173" s="5" t="e">
        <f>_xlfn.CEILING.MATH(#REF!)</f>
        <v>#REF!</v>
      </c>
      <c r="Z173" s="4"/>
      <c r="AA173" s="3">
        <v>44936</v>
      </c>
      <c r="AB173" s="3">
        <v>45017</v>
      </c>
      <c r="AC173" s="3"/>
      <c r="AD173" s="4" t="s">
        <v>67</v>
      </c>
      <c r="AE173" s="3"/>
      <c r="AF173" s="3"/>
      <c r="AG173" s="3"/>
      <c r="AH173" s="4"/>
    </row>
    <row r="174" spans="1:34" ht="189" x14ac:dyDescent="0.25">
      <c r="A174" s="8" t="s">
        <v>2115</v>
      </c>
      <c r="B174" s="3">
        <v>44671</v>
      </c>
      <c r="C174" s="6">
        <v>1416</v>
      </c>
      <c r="D174" s="8" t="s">
        <v>2407</v>
      </c>
      <c r="E174" s="9" t="s">
        <v>2406</v>
      </c>
      <c r="F174" s="3">
        <v>44706</v>
      </c>
      <c r="G174" s="8" t="s">
        <v>2393</v>
      </c>
      <c r="H174" s="4" t="s">
        <v>77</v>
      </c>
      <c r="I174" s="4" t="s">
        <v>197</v>
      </c>
      <c r="J174" s="5">
        <v>815520160</v>
      </c>
      <c r="K174" s="35">
        <f t="shared" si="94"/>
        <v>815520160</v>
      </c>
      <c r="L174" s="35">
        <f>K174</f>
        <v>815520160</v>
      </c>
      <c r="M174" s="4" t="s">
        <v>451</v>
      </c>
      <c r="N174" s="4" t="s">
        <v>2408</v>
      </c>
      <c r="O174" s="4" t="s">
        <v>22</v>
      </c>
      <c r="P174" s="6">
        <v>100</v>
      </c>
      <c r="Q174" s="6">
        <v>0</v>
      </c>
      <c r="R174" s="6" t="s">
        <v>23</v>
      </c>
      <c r="S174" s="7">
        <v>2000</v>
      </c>
      <c r="T174" s="35" t="e">
        <f t="shared" si="95"/>
        <v>#REF!</v>
      </c>
      <c r="U174" s="5" t="e">
        <f t="shared" si="93"/>
        <v>#REF!</v>
      </c>
      <c r="V174" s="5" t="e">
        <f>W174+#REF!+X174</f>
        <v>#REF!</v>
      </c>
      <c r="W174" s="5">
        <v>36868000</v>
      </c>
      <c r="X174" s="5"/>
      <c r="Y174" s="5" t="e">
        <f>_xlfn.CEILING.MATH(#REF!)</f>
        <v>#REF!</v>
      </c>
      <c r="Z174" s="4"/>
      <c r="AA174" s="3">
        <v>44958</v>
      </c>
      <c r="AB174" s="3">
        <v>45017</v>
      </c>
      <c r="AC174" s="3"/>
      <c r="AD174" s="4" t="s">
        <v>67</v>
      </c>
      <c r="AE174" s="3"/>
      <c r="AF174" s="3"/>
      <c r="AG174" s="3"/>
      <c r="AH174" s="4"/>
    </row>
    <row r="175" spans="1:34" ht="189" x14ac:dyDescent="0.25">
      <c r="A175" s="8" t="s">
        <v>2114</v>
      </c>
      <c r="B175" s="3">
        <v>44671</v>
      </c>
      <c r="C175" s="6">
        <v>1416</v>
      </c>
      <c r="D175" s="8" t="s">
        <v>2365</v>
      </c>
      <c r="E175" s="9" t="s">
        <v>2362</v>
      </c>
      <c r="F175" s="3">
        <v>44697</v>
      </c>
      <c r="G175" s="6" t="s">
        <v>2363</v>
      </c>
      <c r="H175" s="4" t="s">
        <v>74</v>
      </c>
      <c r="I175" s="4" t="s">
        <v>2073</v>
      </c>
      <c r="J175" s="5">
        <v>60118200</v>
      </c>
      <c r="K175" s="35">
        <f t="shared" si="94"/>
        <v>60118200</v>
      </c>
      <c r="L175" s="35">
        <v>90177300</v>
      </c>
      <c r="M175" s="4" t="s">
        <v>1409</v>
      </c>
      <c r="N175" s="4" t="s">
        <v>2361</v>
      </c>
      <c r="O175" s="4" t="s">
        <v>33</v>
      </c>
      <c r="P175" s="6">
        <v>0</v>
      </c>
      <c r="Q175" s="6">
        <v>100</v>
      </c>
      <c r="R175" s="6" t="s">
        <v>23</v>
      </c>
      <c r="S175" s="7">
        <v>1500</v>
      </c>
      <c r="T175" s="35" t="e">
        <f t="shared" si="95"/>
        <v>#REF!</v>
      </c>
      <c r="U175" s="5" t="e">
        <f t="shared" si="93"/>
        <v>#REF!</v>
      </c>
      <c r="V175" s="5" t="e">
        <f>W175+#REF!+X175</f>
        <v>#REF!</v>
      </c>
      <c r="W175" s="5">
        <v>2430000</v>
      </c>
      <c r="X175" s="5">
        <v>2430000</v>
      </c>
      <c r="Y175" s="5" t="e">
        <f>_xlfn.CEILING.MATH(#REF!)</f>
        <v>#REF!</v>
      </c>
      <c r="Z175" s="4"/>
      <c r="AA175" s="3">
        <v>44936</v>
      </c>
      <c r="AB175" s="3">
        <v>44986</v>
      </c>
      <c r="AC175" s="3">
        <v>45352</v>
      </c>
      <c r="AD175" s="4" t="s">
        <v>67</v>
      </c>
      <c r="AE175" s="3"/>
      <c r="AF175" s="3"/>
      <c r="AG175" s="3"/>
      <c r="AH175" s="4"/>
    </row>
    <row r="176" spans="1:34" ht="189" x14ac:dyDescent="0.25">
      <c r="A176" s="8" t="s">
        <v>2113</v>
      </c>
      <c r="B176" s="3">
        <v>44671</v>
      </c>
      <c r="C176" s="6">
        <v>1416</v>
      </c>
      <c r="D176" s="8" t="s">
        <v>2367</v>
      </c>
      <c r="E176" s="9" t="s">
        <v>2366</v>
      </c>
      <c r="F176" s="3">
        <v>44697</v>
      </c>
      <c r="G176" s="6" t="s">
        <v>2364</v>
      </c>
      <c r="H176" s="4" t="s">
        <v>74</v>
      </c>
      <c r="I176" s="4" t="s">
        <v>2021</v>
      </c>
      <c r="J176" s="5">
        <v>26323360</v>
      </c>
      <c r="K176" s="35">
        <f t="shared" si="94"/>
        <v>26323360</v>
      </c>
      <c r="L176" s="35">
        <v>39485040</v>
      </c>
      <c r="M176" s="4" t="s">
        <v>1409</v>
      </c>
      <c r="N176" s="4" t="s">
        <v>2368</v>
      </c>
      <c r="O176" s="4" t="s">
        <v>33</v>
      </c>
      <c r="P176" s="6">
        <v>0</v>
      </c>
      <c r="Q176" s="6">
        <v>100</v>
      </c>
      <c r="R176" s="6" t="s">
        <v>23</v>
      </c>
      <c r="S176" s="7">
        <v>500</v>
      </c>
      <c r="T176" s="35" t="e">
        <f t="shared" si="95"/>
        <v>#REF!</v>
      </c>
      <c r="U176" s="5" t="e">
        <f t="shared" si="93"/>
        <v>#REF!</v>
      </c>
      <c r="V176" s="5" t="e">
        <f>W176+#REF!+X176</f>
        <v>#REF!</v>
      </c>
      <c r="W176" s="5">
        <v>1064000</v>
      </c>
      <c r="X176" s="5">
        <v>1064000</v>
      </c>
      <c r="Y176" s="5" t="e">
        <f>_xlfn.CEILING.MATH(#REF!)</f>
        <v>#REF!</v>
      </c>
      <c r="Z176" s="4"/>
      <c r="AA176" s="3">
        <v>44936</v>
      </c>
      <c r="AB176" s="3">
        <v>44986</v>
      </c>
      <c r="AC176" s="3">
        <v>45352</v>
      </c>
      <c r="AD176" s="4" t="s">
        <v>67</v>
      </c>
      <c r="AE176" s="3"/>
      <c r="AF176" s="3"/>
      <c r="AG176" s="3"/>
      <c r="AH176" s="4"/>
    </row>
    <row r="177" spans="1:34" ht="189" x14ac:dyDescent="0.25">
      <c r="A177" s="8" t="s">
        <v>2112</v>
      </c>
      <c r="B177" s="3">
        <v>44671</v>
      </c>
      <c r="C177" s="6">
        <v>1416</v>
      </c>
      <c r="D177" s="8" t="s">
        <v>2410</v>
      </c>
      <c r="E177" s="9" t="s">
        <v>2409</v>
      </c>
      <c r="F177" s="3">
        <v>44704</v>
      </c>
      <c r="G177" s="8" t="s">
        <v>2388</v>
      </c>
      <c r="H177" s="4" t="s">
        <v>74</v>
      </c>
      <c r="I177" s="4" t="s">
        <v>2020</v>
      </c>
      <c r="J177" s="5">
        <v>310004570</v>
      </c>
      <c r="K177" s="35">
        <f t="shared" si="94"/>
        <v>310004570</v>
      </c>
      <c r="L177" s="35">
        <v>465000670</v>
      </c>
      <c r="M177" s="4" t="s">
        <v>1409</v>
      </c>
      <c r="N177" s="4" t="s">
        <v>2411</v>
      </c>
      <c r="O177" s="4" t="s">
        <v>33</v>
      </c>
      <c r="P177" s="6">
        <v>0</v>
      </c>
      <c r="Q177" s="6">
        <v>100</v>
      </c>
      <c r="R177" s="6" t="s">
        <v>23</v>
      </c>
      <c r="S177" s="7">
        <v>1000</v>
      </c>
      <c r="T177" s="35" t="e">
        <f t="shared" si="95"/>
        <v>#REF!</v>
      </c>
      <c r="U177" s="5" t="e">
        <f t="shared" si="93"/>
        <v>#REF!</v>
      </c>
      <c r="V177" s="5" t="e">
        <f>W177+#REF!+X177</f>
        <v>#REF!</v>
      </c>
      <c r="W177" s="5">
        <v>12531000</v>
      </c>
      <c r="X177" s="5">
        <v>12530000</v>
      </c>
      <c r="Y177" s="5" t="e">
        <f>_xlfn.CEILING.MATH(#REF!)</f>
        <v>#REF!</v>
      </c>
      <c r="Z177" s="4"/>
      <c r="AA177" s="3">
        <v>44936</v>
      </c>
      <c r="AB177" s="3">
        <v>44986</v>
      </c>
      <c r="AC177" s="3">
        <v>45352</v>
      </c>
      <c r="AD177" s="4" t="s">
        <v>67</v>
      </c>
      <c r="AE177" s="3"/>
      <c r="AF177" s="3"/>
      <c r="AG177" s="3"/>
      <c r="AH177" s="4"/>
    </row>
    <row r="178" spans="1:34" ht="78.75" x14ac:dyDescent="0.25">
      <c r="A178" s="8" t="s">
        <v>2235</v>
      </c>
      <c r="B178" s="3">
        <v>44673</v>
      </c>
      <c r="C178" s="6">
        <v>1416</v>
      </c>
      <c r="D178" s="8" t="s">
        <v>2413</v>
      </c>
      <c r="E178" s="9" t="s">
        <v>2412</v>
      </c>
      <c r="F178" s="3">
        <v>44705</v>
      </c>
      <c r="G178" s="8" t="s">
        <v>2390</v>
      </c>
      <c r="H178" s="4" t="s">
        <v>2377</v>
      </c>
      <c r="I178" s="4" t="s">
        <v>2084</v>
      </c>
      <c r="J178" s="5">
        <v>39257673.840000004</v>
      </c>
      <c r="K178" s="35">
        <f t="shared" si="94"/>
        <v>39257673.840000004</v>
      </c>
      <c r="L178" s="35">
        <v>78515347.680000007</v>
      </c>
      <c r="M178" s="4" t="s">
        <v>454</v>
      </c>
      <c r="N178" s="4" t="s">
        <v>455</v>
      </c>
      <c r="O178" s="4" t="s">
        <v>22</v>
      </c>
      <c r="P178" s="6">
        <v>100</v>
      </c>
      <c r="Q178" s="6">
        <v>0</v>
      </c>
      <c r="R178" s="6" t="s">
        <v>26</v>
      </c>
      <c r="S178" s="7">
        <v>6</v>
      </c>
      <c r="T178" s="35" t="e">
        <f t="shared" si="95"/>
        <v>#REF!</v>
      </c>
      <c r="U178" s="5" t="e">
        <f t="shared" si="93"/>
        <v>#REF!</v>
      </c>
      <c r="V178" s="5" t="e">
        <f>W178+#REF!+X178</f>
        <v>#REF!</v>
      </c>
      <c r="W178" s="5">
        <v>76356</v>
      </c>
      <c r="X178" s="5"/>
      <c r="Y178" s="5" t="e">
        <f>_xlfn.CEILING.MATH(#REF!)</f>
        <v>#REF!</v>
      </c>
      <c r="Z178" s="4"/>
      <c r="AA178" s="3">
        <v>44958</v>
      </c>
      <c r="AB178" s="3">
        <v>45323</v>
      </c>
      <c r="AC178" s="3"/>
      <c r="AD178" s="4" t="s">
        <v>67</v>
      </c>
      <c r="AE178" s="3"/>
      <c r="AF178" s="3"/>
      <c r="AG178" s="3"/>
      <c r="AH178" s="4"/>
    </row>
    <row r="179" spans="1:34" ht="78.75" x14ac:dyDescent="0.25">
      <c r="A179" s="8" t="s">
        <v>2234</v>
      </c>
      <c r="B179" s="3">
        <v>44673</v>
      </c>
      <c r="C179" s="6">
        <v>1416</v>
      </c>
      <c r="D179" s="8" t="s">
        <v>2581</v>
      </c>
      <c r="E179" s="9" t="s">
        <v>2580</v>
      </c>
      <c r="F179" s="3">
        <v>44711</v>
      </c>
      <c r="G179" s="8" t="s">
        <v>2442</v>
      </c>
      <c r="H179" s="4" t="s">
        <v>131</v>
      </c>
      <c r="I179" s="4" t="s">
        <v>88</v>
      </c>
      <c r="J179" s="5">
        <v>3908041592.4000001</v>
      </c>
      <c r="K179" s="35">
        <f t="shared" si="94"/>
        <v>3908041592.4000001</v>
      </c>
      <c r="L179" s="35">
        <f>K179</f>
        <v>3908041592.4000001</v>
      </c>
      <c r="M179" s="4" t="s">
        <v>132</v>
      </c>
      <c r="N179" s="4" t="s">
        <v>2443</v>
      </c>
      <c r="O179" s="4" t="s">
        <v>36</v>
      </c>
      <c r="P179" s="6">
        <v>0</v>
      </c>
      <c r="Q179" s="6">
        <v>100</v>
      </c>
      <c r="R179" s="6" t="s">
        <v>26</v>
      </c>
      <c r="S179" s="7">
        <v>20</v>
      </c>
      <c r="T179" s="35" t="e">
        <f t="shared" ref="T179:T187" si="96">L179/V179</f>
        <v>#REF!</v>
      </c>
      <c r="U179" s="5" t="e">
        <f t="shared" si="93"/>
        <v>#REF!</v>
      </c>
      <c r="V179" s="5" t="e">
        <f>W179+#REF!+X179</f>
        <v>#REF!</v>
      </c>
      <c r="W179" s="5">
        <v>548740</v>
      </c>
      <c r="X179" s="5"/>
      <c r="Y179" s="5" t="e">
        <f>_xlfn.CEILING.MATH(#REF!)</f>
        <v>#REF!</v>
      </c>
      <c r="Z179" s="4"/>
      <c r="AA179" s="3">
        <v>44936</v>
      </c>
      <c r="AB179" s="3">
        <v>45122</v>
      </c>
      <c r="AC179" s="3"/>
      <c r="AD179" s="4" t="s">
        <v>67</v>
      </c>
      <c r="AE179" s="3"/>
      <c r="AF179" s="3"/>
      <c r="AG179" s="3"/>
      <c r="AH179" s="4"/>
    </row>
    <row r="180" spans="1:34" ht="189" x14ac:dyDescent="0.25">
      <c r="A180" s="8" t="s">
        <v>2233</v>
      </c>
      <c r="B180" s="3">
        <v>44673</v>
      </c>
      <c r="C180" s="6">
        <v>1416</v>
      </c>
      <c r="D180" s="8" t="s">
        <v>2384</v>
      </c>
      <c r="E180" s="9" t="s">
        <v>2383</v>
      </c>
      <c r="F180" s="3">
        <v>44704</v>
      </c>
      <c r="G180" s="8" t="s">
        <v>2385</v>
      </c>
      <c r="H180" s="4" t="s">
        <v>74</v>
      </c>
      <c r="I180" s="4" t="s">
        <v>2062</v>
      </c>
      <c r="J180" s="5">
        <v>239676800</v>
      </c>
      <c r="K180" s="35">
        <f t="shared" si="94"/>
        <v>239676800</v>
      </c>
      <c r="L180" s="35">
        <f>K180</f>
        <v>239676800</v>
      </c>
      <c r="M180" s="4" t="s">
        <v>25</v>
      </c>
      <c r="N180" s="4" t="s">
        <v>106</v>
      </c>
      <c r="O180" s="4" t="s">
        <v>24</v>
      </c>
      <c r="P180" s="6">
        <v>0</v>
      </c>
      <c r="Q180" s="6">
        <v>100</v>
      </c>
      <c r="R180" s="6" t="s">
        <v>23</v>
      </c>
      <c r="S180" s="7">
        <v>2000</v>
      </c>
      <c r="T180" s="35" t="e">
        <f t="shared" si="96"/>
        <v>#REF!</v>
      </c>
      <c r="U180" s="5" t="e">
        <f t="shared" si="93"/>
        <v>#REF!</v>
      </c>
      <c r="V180" s="5" t="e">
        <f>W180+#REF!+X180</f>
        <v>#REF!</v>
      </c>
      <c r="W180" s="5">
        <v>9682000</v>
      </c>
      <c r="X180" s="5"/>
      <c r="Y180" s="5" t="e">
        <f>_xlfn.CEILING.MATH(#REF!)</f>
        <v>#REF!</v>
      </c>
      <c r="Z180" s="4"/>
      <c r="AA180" s="3">
        <v>44936</v>
      </c>
      <c r="AB180" s="3">
        <v>44958</v>
      </c>
      <c r="AC180" s="3"/>
      <c r="AD180" s="4" t="s">
        <v>67</v>
      </c>
      <c r="AE180" s="3"/>
      <c r="AF180" s="3"/>
      <c r="AG180" s="3"/>
      <c r="AH180" s="4"/>
    </row>
    <row r="181" spans="1:34" ht="409.5" x14ac:dyDescent="0.25">
      <c r="A181" s="8" t="s">
        <v>2232</v>
      </c>
      <c r="B181" s="3">
        <v>44673</v>
      </c>
      <c r="C181" s="6">
        <v>1416</v>
      </c>
      <c r="D181" s="8" t="s">
        <v>2778</v>
      </c>
      <c r="E181" s="9" t="s">
        <v>2777</v>
      </c>
      <c r="F181" s="3">
        <v>44719</v>
      </c>
      <c r="G181" s="8" t="s">
        <v>2779</v>
      </c>
      <c r="H181" s="4" t="s">
        <v>77</v>
      </c>
      <c r="I181" s="4" t="s">
        <v>2231</v>
      </c>
      <c r="J181" s="5">
        <v>3278845200</v>
      </c>
      <c r="K181" s="35">
        <f t="shared" si="94"/>
        <v>3278845200</v>
      </c>
      <c r="L181" s="35">
        <f>K181</f>
        <v>3278845200</v>
      </c>
      <c r="M181" s="4" t="s">
        <v>2780</v>
      </c>
      <c r="N181" s="4" t="s">
        <v>2195</v>
      </c>
      <c r="O181" s="4" t="s">
        <v>117</v>
      </c>
      <c r="P181" s="6">
        <v>0</v>
      </c>
      <c r="Q181" s="6">
        <v>100</v>
      </c>
      <c r="R181" s="6" t="s">
        <v>23</v>
      </c>
      <c r="S181" s="18" t="s">
        <v>2781</v>
      </c>
      <c r="T181" s="35" t="e">
        <f t="shared" si="96"/>
        <v>#REF!</v>
      </c>
      <c r="U181" s="21" t="s">
        <v>2782</v>
      </c>
      <c r="V181" s="5" t="e">
        <f>W181+#REF!+X181</f>
        <v>#REF!</v>
      </c>
      <c r="W181" s="5">
        <v>132427000</v>
      </c>
      <c r="X181" s="5"/>
      <c r="Y181" s="5" t="e">
        <f>_xlfn.CEILING.MATH(#REF!)</f>
        <v>#REF!</v>
      </c>
      <c r="Z181" s="4"/>
      <c r="AA181" s="3">
        <v>44936</v>
      </c>
      <c r="AB181" s="3">
        <v>45097</v>
      </c>
      <c r="AC181" s="3"/>
      <c r="AD181" s="4" t="s">
        <v>67</v>
      </c>
      <c r="AE181" s="3"/>
      <c r="AF181" s="3"/>
      <c r="AG181" s="3"/>
      <c r="AH181" s="4"/>
    </row>
    <row r="182" spans="1:34" ht="236.25" x14ac:dyDescent="0.25">
      <c r="A182" s="8" t="s">
        <v>2230</v>
      </c>
      <c r="B182" s="3">
        <v>44673</v>
      </c>
      <c r="C182" s="6">
        <v>1416</v>
      </c>
      <c r="D182" s="8" t="s">
        <v>2583</v>
      </c>
      <c r="E182" s="9" t="s">
        <v>2582</v>
      </c>
      <c r="F182" s="3">
        <v>44711</v>
      </c>
      <c r="G182" s="8" t="s">
        <v>2444</v>
      </c>
      <c r="H182" s="4" t="s">
        <v>77</v>
      </c>
      <c r="I182" s="4" t="s">
        <v>2079</v>
      </c>
      <c r="J182" s="5">
        <v>597455100</v>
      </c>
      <c r="K182" s="35">
        <f t="shared" si="94"/>
        <v>597455100</v>
      </c>
      <c r="L182" s="35">
        <f>K182</f>
        <v>597455100</v>
      </c>
      <c r="M182" s="4" t="s">
        <v>463</v>
      </c>
      <c r="N182" s="4" t="s">
        <v>2164</v>
      </c>
      <c r="O182" s="4" t="s">
        <v>2446</v>
      </c>
      <c r="P182" s="6">
        <v>0</v>
      </c>
      <c r="Q182" s="6">
        <v>100</v>
      </c>
      <c r="R182" s="6" t="s">
        <v>23</v>
      </c>
      <c r="S182" s="7">
        <v>500</v>
      </c>
      <c r="T182" s="35" t="e">
        <f t="shared" si="96"/>
        <v>#REF!</v>
      </c>
      <c r="U182" s="5" t="e">
        <f>T182*S182</f>
        <v>#REF!</v>
      </c>
      <c r="V182" s="5" t="e">
        <f>W182+#REF!+X182</f>
        <v>#REF!</v>
      </c>
      <c r="W182" s="5">
        <v>22890000</v>
      </c>
      <c r="X182" s="5"/>
      <c r="Y182" s="5" t="e">
        <f>_xlfn.CEILING.MATH(#REF!)</f>
        <v>#REF!</v>
      </c>
      <c r="Z182" s="4"/>
      <c r="AA182" s="3">
        <v>44936</v>
      </c>
      <c r="AB182" s="3">
        <v>44986</v>
      </c>
      <c r="AC182" s="3"/>
      <c r="AD182" s="4" t="s">
        <v>67</v>
      </c>
      <c r="AE182" s="3"/>
      <c r="AF182" s="3"/>
      <c r="AG182" s="3"/>
      <c r="AH182" s="4"/>
    </row>
    <row r="183" spans="1:34" ht="157.5" x14ac:dyDescent="0.25">
      <c r="A183" s="8" t="s">
        <v>2229</v>
      </c>
      <c r="B183" s="3">
        <v>44673</v>
      </c>
      <c r="C183" s="6">
        <v>1416</v>
      </c>
      <c r="D183" s="8" t="s">
        <v>2585</v>
      </c>
      <c r="E183" s="9" t="s">
        <v>2584</v>
      </c>
      <c r="F183" s="3">
        <v>44711</v>
      </c>
      <c r="G183" s="8" t="s">
        <v>2445</v>
      </c>
      <c r="H183" s="4" t="s">
        <v>2377</v>
      </c>
      <c r="I183" s="4" t="s">
        <v>2053</v>
      </c>
      <c r="J183" s="5">
        <v>1824789645</v>
      </c>
      <c r="K183" s="35">
        <f t="shared" si="94"/>
        <v>1824789645</v>
      </c>
      <c r="L183" s="35">
        <v>2737233000</v>
      </c>
      <c r="M183" s="4" t="s">
        <v>2447</v>
      </c>
      <c r="N183" s="4" t="s">
        <v>2448</v>
      </c>
      <c r="O183" s="4" t="s">
        <v>22</v>
      </c>
      <c r="P183" s="6">
        <v>100</v>
      </c>
      <c r="Q183" s="6">
        <v>0</v>
      </c>
      <c r="R183" s="6" t="s">
        <v>26</v>
      </c>
      <c r="S183" s="18" t="s">
        <v>2449</v>
      </c>
      <c r="T183" s="35" t="e">
        <f t="shared" si="96"/>
        <v>#REF!</v>
      </c>
      <c r="U183" s="21" t="s">
        <v>2450</v>
      </c>
      <c r="V183" s="5" t="e">
        <f>W183+#REF!+X183</f>
        <v>#REF!</v>
      </c>
      <c r="W183" s="5">
        <v>1409900</v>
      </c>
      <c r="X183" s="5">
        <v>1410050</v>
      </c>
      <c r="Y183" s="5" t="e">
        <f>_xlfn.CEILING.MATH(#REF!)</f>
        <v>#REF!</v>
      </c>
      <c r="Z183" s="4"/>
      <c r="AA183" s="3">
        <v>44936</v>
      </c>
      <c r="AB183" s="3">
        <v>44986</v>
      </c>
      <c r="AC183" s="3">
        <v>45352</v>
      </c>
      <c r="AD183" s="4" t="s">
        <v>67</v>
      </c>
      <c r="AE183" s="3"/>
      <c r="AF183" s="3"/>
      <c r="AG183" s="3"/>
      <c r="AH183" s="4"/>
    </row>
    <row r="184" spans="1:34" ht="173.25" x14ac:dyDescent="0.25">
      <c r="A184" s="8" t="s">
        <v>2228</v>
      </c>
      <c r="B184" s="3">
        <v>44673</v>
      </c>
      <c r="C184" s="6">
        <v>1416</v>
      </c>
      <c r="D184" s="8" t="s">
        <v>2402</v>
      </c>
      <c r="E184" s="9" t="s">
        <v>2401</v>
      </c>
      <c r="F184" s="3">
        <v>44704</v>
      </c>
      <c r="G184" s="8" t="s">
        <v>2386</v>
      </c>
      <c r="H184" s="4" t="s">
        <v>74</v>
      </c>
      <c r="I184" s="4" t="s">
        <v>2088</v>
      </c>
      <c r="J184" s="5">
        <v>99335655</v>
      </c>
      <c r="K184" s="35">
        <f t="shared" si="94"/>
        <v>99335655</v>
      </c>
      <c r="L184" s="35">
        <f>K184</f>
        <v>99335655</v>
      </c>
      <c r="M184" s="4" t="s">
        <v>25</v>
      </c>
      <c r="N184" s="4" t="s">
        <v>456</v>
      </c>
      <c r="O184" s="4" t="s">
        <v>24</v>
      </c>
      <c r="P184" s="6">
        <v>0</v>
      </c>
      <c r="Q184" s="6">
        <v>100</v>
      </c>
      <c r="R184" s="6" t="s">
        <v>23</v>
      </c>
      <c r="S184" s="7">
        <v>500</v>
      </c>
      <c r="T184" s="35" t="e">
        <f t="shared" si="96"/>
        <v>#REF!</v>
      </c>
      <c r="U184" s="5" t="e">
        <f>T184*S184</f>
        <v>#REF!</v>
      </c>
      <c r="V184" s="5" t="e">
        <f>W184+#REF!+X184</f>
        <v>#REF!</v>
      </c>
      <c r="W184" s="5">
        <v>3999000</v>
      </c>
      <c r="X184" s="5"/>
      <c r="Y184" s="5" t="e">
        <f>_xlfn.CEILING.MATH(#REF!)</f>
        <v>#REF!</v>
      </c>
      <c r="Z184" s="4"/>
      <c r="AA184" s="3">
        <v>44936</v>
      </c>
      <c r="AB184" s="3">
        <v>44986</v>
      </c>
      <c r="AC184" s="3"/>
      <c r="AD184" s="4" t="s">
        <v>67</v>
      </c>
      <c r="AE184" s="3"/>
      <c r="AF184" s="3"/>
      <c r="AG184" s="3"/>
      <c r="AH184" s="4"/>
    </row>
    <row r="185" spans="1:34" ht="78.75" x14ac:dyDescent="0.25">
      <c r="A185" s="8" t="s">
        <v>2227</v>
      </c>
      <c r="B185" s="3">
        <v>44673</v>
      </c>
      <c r="C185" s="6">
        <v>1416</v>
      </c>
      <c r="D185" s="8" t="s">
        <v>2415</v>
      </c>
      <c r="E185" s="9" t="s">
        <v>2414</v>
      </c>
      <c r="F185" s="3">
        <v>44704</v>
      </c>
      <c r="G185" s="8" t="s">
        <v>2376</v>
      </c>
      <c r="H185" s="4" t="s">
        <v>2377</v>
      </c>
      <c r="I185" s="4" t="s">
        <v>2055</v>
      </c>
      <c r="J185" s="5">
        <v>47915770.32</v>
      </c>
      <c r="K185" s="35">
        <f t="shared" si="94"/>
        <v>47915770.32</v>
      </c>
      <c r="L185" s="35">
        <v>95831540.640000001</v>
      </c>
      <c r="M185" s="4" t="s">
        <v>65</v>
      </c>
      <c r="N185" s="4" t="s">
        <v>2378</v>
      </c>
      <c r="O185" s="4" t="s">
        <v>22</v>
      </c>
      <c r="P185" s="6">
        <v>100</v>
      </c>
      <c r="Q185" s="6">
        <v>0</v>
      </c>
      <c r="R185" s="6" t="s">
        <v>26</v>
      </c>
      <c r="S185" s="54">
        <v>1.5</v>
      </c>
      <c r="T185" s="35" t="e">
        <f t="shared" si="96"/>
        <v>#REF!</v>
      </c>
      <c r="U185" s="5" t="e">
        <f>T185*S185</f>
        <v>#REF!</v>
      </c>
      <c r="V185" s="5" t="e">
        <f>W185+#REF!+X185</f>
        <v>#REF!</v>
      </c>
      <c r="W185" s="5">
        <v>15633</v>
      </c>
      <c r="X185" s="5"/>
      <c r="Y185" s="5" t="e">
        <f>_xlfn.CEILING.MATH(#REF!)</f>
        <v>#REF!</v>
      </c>
      <c r="Z185" s="4"/>
      <c r="AA185" s="3">
        <v>44958</v>
      </c>
      <c r="AB185" s="3">
        <v>45352</v>
      </c>
      <c r="AC185" s="3"/>
      <c r="AD185" s="4" t="s">
        <v>67</v>
      </c>
      <c r="AE185" s="3"/>
      <c r="AF185" s="3"/>
      <c r="AG185" s="3"/>
      <c r="AH185" s="4"/>
    </row>
    <row r="186" spans="1:34" ht="189" x14ac:dyDescent="0.25">
      <c r="A186" s="8" t="s">
        <v>2224</v>
      </c>
      <c r="B186" s="3">
        <v>44673</v>
      </c>
      <c r="C186" s="6">
        <v>1416</v>
      </c>
      <c r="D186" s="8" t="s">
        <v>2417</v>
      </c>
      <c r="E186" s="9" t="s">
        <v>2416</v>
      </c>
      <c r="F186" s="3">
        <v>44705</v>
      </c>
      <c r="G186" s="8" t="s">
        <v>2387</v>
      </c>
      <c r="H186" s="4" t="s">
        <v>74</v>
      </c>
      <c r="I186" s="4" t="s">
        <v>2087</v>
      </c>
      <c r="J186" s="5">
        <v>481293120</v>
      </c>
      <c r="K186" s="35">
        <f t="shared" si="94"/>
        <v>481293120</v>
      </c>
      <c r="L186" s="35">
        <f>K186</f>
        <v>481293120</v>
      </c>
      <c r="M186" s="4" t="s">
        <v>25</v>
      </c>
      <c r="N186" s="4" t="s">
        <v>2418</v>
      </c>
      <c r="O186" s="4" t="s">
        <v>24</v>
      </c>
      <c r="P186" s="6">
        <v>0</v>
      </c>
      <c r="Q186" s="6">
        <v>100</v>
      </c>
      <c r="R186" s="6" t="s">
        <v>23</v>
      </c>
      <c r="S186" s="7">
        <v>1000</v>
      </c>
      <c r="T186" s="35" t="e">
        <f t="shared" si="96"/>
        <v>#REF!</v>
      </c>
      <c r="U186" s="5" t="e">
        <f>T186*S186</f>
        <v>#REF!</v>
      </c>
      <c r="V186" s="5" t="e">
        <f>W186+#REF!+X186</f>
        <v>#REF!</v>
      </c>
      <c r="W186" s="5">
        <v>19533000</v>
      </c>
      <c r="X186" s="5"/>
      <c r="Y186" s="5" t="e">
        <f>_xlfn.CEILING.MATH(#REF!)</f>
        <v>#REF!</v>
      </c>
      <c r="Z186" s="4"/>
      <c r="AA186" s="3">
        <v>44936</v>
      </c>
      <c r="AB186" s="3">
        <v>44986</v>
      </c>
      <c r="AC186" s="3"/>
      <c r="AD186" s="4" t="s">
        <v>67</v>
      </c>
      <c r="AE186" s="3"/>
      <c r="AF186" s="3"/>
      <c r="AG186" s="3"/>
      <c r="AH186" s="4"/>
    </row>
    <row r="187" spans="1:34" ht="220.5" x14ac:dyDescent="0.25">
      <c r="A187" s="8" t="s">
        <v>2225</v>
      </c>
      <c r="B187" s="3">
        <v>44677</v>
      </c>
      <c r="C187" s="6">
        <v>1416</v>
      </c>
      <c r="D187" s="8" t="s">
        <v>2653</v>
      </c>
      <c r="E187" s="9" t="s">
        <v>2652</v>
      </c>
      <c r="F187" s="3">
        <v>44714</v>
      </c>
      <c r="G187" s="8" t="s">
        <v>2654</v>
      </c>
      <c r="H187" s="4" t="s">
        <v>77</v>
      </c>
      <c r="I187" s="4" t="s">
        <v>2109</v>
      </c>
      <c r="J187" s="5">
        <v>730992000</v>
      </c>
      <c r="K187" s="35">
        <f t="shared" si="94"/>
        <v>730992000</v>
      </c>
      <c r="L187" s="35">
        <f>K187</f>
        <v>730992000</v>
      </c>
      <c r="M187" s="4" t="s">
        <v>118</v>
      </c>
      <c r="N187" s="4" t="s">
        <v>2186</v>
      </c>
      <c r="O187" s="4" t="s">
        <v>117</v>
      </c>
      <c r="P187" s="6">
        <v>0</v>
      </c>
      <c r="Q187" s="6">
        <v>100</v>
      </c>
      <c r="R187" s="6" t="s">
        <v>28</v>
      </c>
      <c r="S187" s="7">
        <v>1000</v>
      </c>
      <c r="T187" s="35" t="e">
        <f t="shared" si="96"/>
        <v>#REF!</v>
      </c>
      <c r="U187" s="5" t="e">
        <f>T187*S187</f>
        <v>#REF!</v>
      </c>
      <c r="V187" s="5" t="e">
        <f>W187+#REF!+X187</f>
        <v>#REF!</v>
      </c>
      <c r="W187" s="5">
        <v>11772000</v>
      </c>
      <c r="X187" s="5"/>
      <c r="Y187" s="5" t="e">
        <f>_xlfn.CEILING.MATH(#REF!)</f>
        <v>#REF!</v>
      </c>
      <c r="Z187" s="4"/>
      <c r="AA187" s="3">
        <v>44958</v>
      </c>
      <c r="AB187" s="3">
        <v>45097</v>
      </c>
      <c r="AC187" s="3"/>
      <c r="AD187" s="4" t="s">
        <v>67</v>
      </c>
      <c r="AE187" s="3"/>
      <c r="AF187" s="3"/>
      <c r="AG187" s="3"/>
      <c r="AH187" s="4"/>
    </row>
    <row r="188" spans="1:34" ht="47.25" x14ac:dyDescent="0.25">
      <c r="A188" s="8" t="s">
        <v>2223</v>
      </c>
      <c r="B188" s="3">
        <v>44677</v>
      </c>
      <c r="C188" s="6">
        <v>1416</v>
      </c>
      <c r="D188" s="8" t="s">
        <v>462</v>
      </c>
      <c r="E188" s="8" t="s">
        <v>462</v>
      </c>
      <c r="F188" s="8" t="s">
        <v>462</v>
      </c>
      <c r="G188" s="8" t="s">
        <v>462</v>
      </c>
      <c r="H188" s="8" t="s">
        <v>462</v>
      </c>
      <c r="I188" s="4" t="s">
        <v>714</v>
      </c>
      <c r="J188" s="10" t="s">
        <v>462</v>
      </c>
      <c r="K188" s="35" t="str">
        <f t="shared" si="94"/>
        <v>нет заявок</v>
      </c>
      <c r="L188" s="35">
        <v>702951908.88</v>
      </c>
      <c r="M188" s="10" t="s">
        <v>462</v>
      </c>
      <c r="N188" s="10" t="s">
        <v>462</v>
      </c>
      <c r="O188" s="10" t="s">
        <v>462</v>
      </c>
      <c r="P188" s="10" t="s">
        <v>462</v>
      </c>
      <c r="Q188" s="10" t="s">
        <v>462</v>
      </c>
      <c r="R188" s="10" t="s">
        <v>462</v>
      </c>
      <c r="S188" s="10" t="s">
        <v>462</v>
      </c>
      <c r="T188" s="10" t="s">
        <v>462</v>
      </c>
      <c r="U188" s="10" t="s">
        <v>462</v>
      </c>
      <c r="V188" s="10" t="s">
        <v>462</v>
      </c>
      <c r="W188" s="10" t="s">
        <v>462</v>
      </c>
      <c r="X188" s="10" t="s">
        <v>462</v>
      </c>
      <c r="Y188" s="10" t="s">
        <v>462</v>
      </c>
      <c r="Z188" s="10" t="s">
        <v>462</v>
      </c>
      <c r="AA188" s="10" t="s">
        <v>462</v>
      </c>
      <c r="AB188" s="10" t="s">
        <v>462</v>
      </c>
      <c r="AC188" s="10" t="s">
        <v>462</v>
      </c>
      <c r="AD188" s="10" t="s">
        <v>462</v>
      </c>
      <c r="AE188" s="3"/>
      <c r="AF188" s="3"/>
      <c r="AG188" s="3"/>
      <c r="AH188" s="4"/>
    </row>
    <row r="189" spans="1:34" ht="78.75" x14ac:dyDescent="0.25">
      <c r="A189" s="8" t="s">
        <v>2222</v>
      </c>
      <c r="B189" s="3">
        <v>44677</v>
      </c>
      <c r="C189" s="6">
        <v>1416</v>
      </c>
      <c r="D189" s="8" t="s">
        <v>2587</v>
      </c>
      <c r="E189" s="9" t="s">
        <v>2586</v>
      </c>
      <c r="F189" s="3">
        <v>44712</v>
      </c>
      <c r="G189" s="8" t="s">
        <v>2501</v>
      </c>
      <c r="H189" s="4" t="s">
        <v>2502</v>
      </c>
      <c r="I189" s="4" t="s">
        <v>2080</v>
      </c>
      <c r="J189" s="5">
        <v>1118776892.9400001</v>
      </c>
      <c r="K189" s="35">
        <f t="shared" si="94"/>
        <v>1118776892.9400001</v>
      </c>
      <c r="L189" s="35">
        <f>K189</f>
        <v>1118776892.9400001</v>
      </c>
      <c r="M189" s="4" t="s">
        <v>2503</v>
      </c>
      <c r="N189" s="4" t="s">
        <v>2504</v>
      </c>
      <c r="O189" s="4" t="s">
        <v>22</v>
      </c>
      <c r="P189" s="6">
        <v>100</v>
      </c>
      <c r="Q189" s="6">
        <v>0</v>
      </c>
      <c r="R189" s="6" t="s">
        <v>34</v>
      </c>
      <c r="S189" s="7">
        <v>3</v>
      </c>
      <c r="T189" s="35" t="e">
        <f>L189/V189</f>
        <v>#REF!</v>
      </c>
      <c r="U189" s="5" t="e">
        <f>T189*S189</f>
        <v>#REF!</v>
      </c>
      <c r="V189" s="5" t="e">
        <f>W189+#REF!+X189</f>
        <v>#REF!</v>
      </c>
      <c r="W189" s="5">
        <v>8043</v>
      </c>
      <c r="X189" s="5"/>
      <c r="Y189" s="5" t="e">
        <f>_xlfn.CEILING.MATH(#REF!)</f>
        <v>#REF!</v>
      </c>
      <c r="Z189" s="4"/>
      <c r="AA189" s="3">
        <v>44936</v>
      </c>
      <c r="AB189" s="3">
        <v>44986</v>
      </c>
      <c r="AC189" s="3"/>
      <c r="AD189" s="4" t="s">
        <v>67</v>
      </c>
      <c r="AE189" s="3"/>
      <c r="AF189" s="3"/>
      <c r="AG189" s="3"/>
      <c r="AH189" s="4"/>
    </row>
    <row r="190" spans="1:34" ht="75" x14ac:dyDescent="0.25">
      <c r="A190" s="8" t="s">
        <v>2221</v>
      </c>
      <c r="B190" s="3">
        <v>44677</v>
      </c>
      <c r="C190" s="6">
        <v>1416</v>
      </c>
      <c r="D190" s="8" t="s">
        <v>2589</v>
      </c>
      <c r="E190" s="9" t="s">
        <v>2588</v>
      </c>
      <c r="F190" s="3">
        <v>44712</v>
      </c>
      <c r="G190" s="6" t="s">
        <v>2487</v>
      </c>
      <c r="H190" s="4" t="s">
        <v>77</v>
      </c>
      <c r="I190" s="4" t="s">
        <v>625</v>
      </c>
      <c r="J190" s="5">
        <v>1369797000</v>
      </c>
      <c r="K190" s="35">
        <f t="shared" si="94"/>
        <v>1369797000</v>
      </c>
      <c r="L190" s="35">
        <v>2087771400</v>
      </c>
      <c r="M190" s="4" t="s">
        <v>1649</v>
      </c>
      <c r="N190" s="4" t="s">
        <v>2488</v>
      </c>
      <c r="O190" s="4" t="s">
        <v>563</v>
      </c>
      <c r="P190" s="6">
        <v>0</v>
      </c>
      <c r="Q190" s="6">
        <v>100</v>
      </c>
      <c r="R190" s="6" t="s">
        <v>43</v>
      </c>
      <c r="S190" s="7">
        <v>1</v>
      </c>
      <c r="T190" s="35" t="e">
        <f>L190/V190</f>
        <v>#REF!</v>
      </c>
      <c r="U190" s="5" t="e">
        <f>T190*S190</f>
        <v>#REF!</v>
      </c>
      <c r="V190" s="5" t="e">
        <f>W190+#REF!+X190</f>
        <v>#REF!</v>
      </c>
      <c r="W190" s="5">
        <v>7597</v>
      </c>
      <c r="X190" s="5">
        <v>8368</v>
      </c>
      <c r="Y190" s="5" t="e">
        <f>_xlfn.CEILING.MATH(#REF!)</f>
        <v>#REF!</v>
      </c>
      <c r="Z190" s="4"/>
      <c r="AA190" s="3">
        <v>44936</v>
      </c>
      <c r="AB190" s="3">
        <v>44986</v>
      </c>
      <c r="AC190" s="3">
        <v>45323</v>
      </c>
      <c r="AD190" s="4" t="s">
        <v>67</v>
      </c>
      <c r="AE190" s="3"/>
      <c r="AF190" s="3"/>
      <c r="AG190" s="3"/>
      <c r="AH190" s="4"/>
    </row>
    <row r="191" spans="1:34" ht="78.75" x14ac:dyDescent="0.25">
      <c r="A191" s="8" t="s">
        <v>2220</v>
      </c>
      <c r="B191" s="3">
        <v>44677</v>
      </c>
      <c r="C191" s="6">
        <v>1416</v>
      </c>
      <c r="D191" s="8" t="s">
        <v>2591</v>
      </c>
      <c r="E191" s="9" t="s">
        <v>2590</v>
      </c>
      <c r="F191" s="3">
        <v>44711</v>
      </c>
      <c r="G191" s="8" t="s">
        <v>2467</v>
      </c>
      <c r="H191" s="4" t="s">
        <v>73</v>
      </c>
      <c r="I191" s="4" t="s">
        <v>2072</v>
      </c>
      <c r="J191" s="5">
        <v>1387286299.3499999</v>
      </c>
      <c r="K191" s="35">
        <f t="shared" si="94"/>
        <v>1387286299.3499999</v>
      </c>
      <c r="L191" s="35">
        <v>2082265948.3499999</v>
      </c>
      <c r="M191" s="4" t="s">
        <v>1657</v>
      </c>
      <c r="N191" s="4" t="s">
        <v>2468</v>
      </c>
      <c r="O191" s="4" t="s">
        <v>22</v>
      </c>
      <c r="P191" s="6">
        <v>100</v>
      </c>
      <c r="Q191" s="6">
        <v>0</v>
      </c>
      <c r="R191" s="6" t="s">
        <v>43</v>
      </c>
      <c r="S191" s="7">
        <v>21</v>
      </c>
      <c r="T191" s="35" t="e">
        <f>L191/V191</f>
        <v>#REF!</v>
      </c>
      <c r="U191" s="5" t="e">
        <f>T191*S191</f>
        <v>#REF!</v>
      </c>
      <c r="V191" s="5" t="e">
        <f>W191+#REF!+X191</f>
        <v>#REF!</v>
      </c>
      <c r="W191" s="5">
        <v>48951</v>
      </c>
      <c r="X191" s="5">
        <v>49140</v>
      </c>
      <c r="Y191" s="5" t="e">
        <f>_xlfn.CEILING.MATH(#REF!)</f>
        <v>#REF!</v>
      </c>
      <c r="Z191" s="4"/>
      <c r="AA191" s="3">
        <v>44936</v>
      </c>
      <c r="AB191" s="3">
        <v>44986</v>
      </c>
      <c r="AC191" s="3">
        <v>45352</v>
      </c>
      <c r="AD191" s="4" t="s">
        <v>67</v>
      </c>
      <c r="AE191" s="3"/>
      <c r="AF191" s="3"/>
      <c r="AG191" s="3"/>
      <c r="AH191" s="4"/>
    </row>
    <row r="192" spans="1:34" ht="220.5" x14ac:dyDescent="0.25">
      <c r="A192" s="8" t="s">
        <v>2218</v>
      </c>
      <c r="B192" s="3">
        <v>44677</v>
      </c>
      <c r="C192" s="6">
        <v>1416</v>
      </c>
      <c r="D192" s="8" t="s">
        <v>2593</v>
      </c>
      <c r="E192" s="9" t="s">
        <v>2592</v>
      </c>
      <c r="F192" s="3">
        <v>44708</v>
      </c>
      <c r="G192" s="6" t="s">
        <v>2430</v>
      </c>
      <c r="H192" s="4" t="s">
        <v>77</v>
      </c>
      <c r="I192" s="4" t="s">
        <v>2089</v>
      </c>
      <c r="J192" s="5">
        <v>92331360</v>
      </c>
      <c r="K192" s="35">
        <f t="shared" si="94"/>
        <v>92331360</v>
      </c>
      <c r="L192" s="35">
        <f>K192</f>
        <v>92331360</v>
      </c>
      <c r="M192" s="4" t="s">
        <v>118</v>
      </c>
      <c r="N192" s="4" t="s">
        <v>2431</v>
      </c>
      <c r="O192" s="4" t="s">
        <v>117</v>
      </c>
      <c r="P192" s="6"/>
      <c r="Q192" s="6"/>
      <c r="R192" s="6" t="s">
        <v>28</v>
      </c>
      <c r="S192" s="7">
        <v>500</v>
      </c>
      <c r="T192" s="35" t="e">
        <f>L192/V192</f>
        <v>#REF!</v>
      </c>
      <c r="U192" s="5" t="e">
        <f>T192*S192</f>
        <v>#REF!</v>
      </c>
      <c r="V192" s="5" t="e">
        <f>W192+#REF!+X192</f>
        <v>#REF!</v>
      </c>
      <c r="W192" s="5">
        <v>1809000</v>
      </c>
      <c r="X192" s="5"/>
      <c r="Y192" s="5" t="e">
        <f>_xlfn.CEILING.MATH(#REF!)</f>
        <v>#REF!</v>
      </c>
      <c r="Z192" s="4"/>
      <c r="AA192" s="3">
        <v>44958</v>
      </c>
      <c r="AB192" s="3"/>
      <c r="AC192" s="3"/>
      <c r="AD192" s="4" t="s">
        <v>67</v>
      </c>
      <c r="AE192" s="3"/>
      <c r="AF192" s="3"/>
      <c r="AG192" s="3"/>
      <c r="AH192" s="4"/>
    </row>
    <row r="193" spans="1:34" ht="78.75" x14ac:dyDescent="0.25">
      <c r="A193" s="8" t="s">
        <v>2217</v>
      </c>
      <c r="B193" s="3">
        <v>44677</v>
      </c>
      <c r="C193" s="6">
        <v>1416</v>
      </c>
      <c r="D193" s="8" t="s">
        <v>2327</v>
      </c>
      <c r="E193" s="8" t="s">
        <v>2327</v>
      </c>
      <c r="F193" s="8" t="s">
        <v>2327</v>
      </c>
      <c r="G193" s="8" t="s">
        <v>2327</v>
      </c>
      <c r="H193" s="8" t="s">
        <v>2327</v>
      </c>
      <c r="I193" s="4" t="s">
        <v>2071</v>
      </c>
      <c r="J193" s="10" t="s">
        <v>2327</v>
      </c>
      <c r="K193" s="35" t="str">
        <f t="shared" si="94"/>
        <v>отмена</v>
      </c>
      <c r="L193" s="35" t="str">
        <f>K193</f>
        <v>отмена</v>
      </c>
      <c r="M193" s="10" t="s">
        <v>2327</v>
      </c>
      <c r="N193" s="10" t="s">
        <v>2327</v>
      </c>
      <c r="O193" s="10" t="s">
        <v>2327</v>
      </c>
      <c r="P193" s="10" t="s">
        <v>2327</v>
      </c>
      <c r="Q193" s="10" t="s">
        <v>2327</v>
      </c>
      <c r="R193" s="10" t="s">
        <v>2327</v>
      </c>
      <c r="S193" s="10" t="s">
        <v>2327</v>
      </c>
      <c r="T193" s="10" t="s">
        <v>2327</v>
      </c>
      <c r="U193" s="10" t="s">
        <v>2327</v>
      </c>
      <c r="V193" s="10" t="s">
        <v>2327</v>
      </c>
      <c r="W193" s="10" t="s">
        <v>2327</v>
      </c>
      <c r="X193" s="10" t="s">
        <v>2327</v>
      </c>
      <c r="Y193" s="10" t="s">
        <v>2327</v>
      </c>
      <c r="Z193" s="10" t="s">
        <v>2327</v>
      </c>
      <c r="AA193" s="10" t="s">
        <v>2327</v>
      </c>
      <c r="AB193" s="10" t="s">
        <v>2327</v>
      </c>
      <c r="AC193" s="10" t="s">
        <v>2327</v>
      </c>
      <c r="AD193" s="10" t="s">
        <v>2327</v>
      </c>
      <c r="AE193" s="3"/>
      <c r="AF193" s="3"/>
      <c r="AG193" s="3"/>
      <c r="AH193" s="4"/>
    </row>
    <row r="194" spans="1:34" ht="78.75" x14ac:dyDescent="0.25">
      <c r="A194" s="8" t="s">
        <v>2784</v>
      </c>
      <c r="B194" s="3">
        <v>44678</v>
      </c>
      <c r="C194" s="6">
        <v>1416</v>
      </c>
      <c r="D194" s="8" t="s">
        <v>2786</v>
      </c>
      <c r="E194" s="9" t="s">
        <v>2785</v>
      </c>
      <c r="F194" s="3">
        <v>44720</v>
      </c>
      <c r="G194" s="8" t="s">
        <v>2787</v>
      </c>
      <c r="H194" s="4" t="s">
        <v>2377</v>
      </c>
      <c r="I194" s="4" t="s">
        <v>79</v>
      </c>
      <c r="J194" s="5">
        <v>1209556819.2</v>
      </c>
      <c r="K194" s="35">
        <f t="shared" si="94"/>
        <v>1209556819.2</v>
      </c>
      <c r="L194" s="35">
        <v>2419113638.4000001</v>
      </c>
      <c r="M194" s="4" t="s">
        <v>65</v>
      </c>
      <c r="N194" s="4" t="s">
        <v>2788</v>
      </c>
      <c r="O194" s="4" t="s">
        <v>22</v>
      </c>
      <c r="P194" s="6">
        <v>100</v>
      </c>
      <c r="Q194" s="6">
        <v>0</v>
      </c>
      <c r="R194" s="6" t="s">
        <v>26</v>
      </c>
      <c r="S194" s="7">
        <v>1.5</v>
      </c>
      <c r="T194" s="35" t="e">
        <f>L194/V194</f>
        <v>#REF!</v>
      </c>
      <c r="U194" s="5" t="e">
        <f>T194*S194</f>
        <v>#REF!</v>
      </c>
      <c r="V194" s="5" t="e">
        <f>W194+#REF!+X194</f>
        <v>#REF!</v>
      </c>
      <c r="W194" s="5">
        <v>201378</v>
      </c>
      <c r="X194" s="5"/>
      <c r="Y194" s="5" t="e">
        <f>_xlfn.CEILING.MATH(#REF!)</f>
        <v>#REF!</v>
      </c>
      <c r="Z194" s="4"/>
      <c r="AA194" s="3">
        <v>44958</v>
      </c>
      <c r="AB194" s="3">
        <v>45352</v>
      </c>
      <c r="AC194" s="3"/>
      <c r="AD194" s="4" t="s">
        <v>67</v>
      </c>
      <c r="AE194" s="3"/>
      <c r="AF194" s="3"/>
      <c r="AG194" s="3"/>
      <c r="AH194" s="4"/>
    </row>
    <row r="195" spans="1:34" ht="75" x14ac:dyDescent="0.25">
      <c r="A195" s="8" t="s">
        <v>2249</v>
      </c>
      <c r="B195" s="3">
        <v>44678</v>
      </c>
      <c r="C195" s="6">
        <v>1416</v>
      </c>
      <c r="D195" s="8" t="s">
        <v>2595</v>
      </c>
      <c r="E195" s="9" t="s">
        <v>2594</v>
      </c>
      <c r="F195" s="3">
        <v>44712</v>
      </c>
      <c r="G195" s="6" t="s">
        <v>2500</v>
      </c>
      <c r="H195" s="4" t="s">
        <v>77</v>
      </c>
      <c r="I195" s="4" t="s">
        <v>2086</v>
      </c>
      <c r="J195" s="5">
        <v>43857244.079999998</v>
      </c>
      <c r="K195" s="35">
        <f t="shared" si="94"/>
        <v>43857244.079999998</v>
      </c>
      <c r="L195" s="35">
        <f>K195</f>
        <v>43857244.079999998</v>
      </c>
      <c r="M195" s="4" t="s">
        <v>495</v>
      </c>
      <c r="N195" s="4" t="s">
        <v>2147</v>
      </c>
      <c r="O195" s="4" t="s">
        <v>36</v>
      </c>
      <c r="P195" s="6">
        <v>0</v>
      </c>
      <c r="Q195" s="6">
        <v>100</v>
      </c>
      <c r="R195" s="6" t="s">
        <v>26</v>
      </c>
      <c r="S195" s="7">
        <v>11.7</v>
      </c>
      <c r="T195" s="35" t="e">
        <f>L195/V195</f>
        <v>#REF!</v>
      </c>
      <c r="U195" s="5" t="e">
        <f>T195*S195</f>
        <v>#REF!</v>
      </c>
      <c r="V195" s="5" t="e">
        <f>W195+#REF!+X195</f>
        <v>#REF!</v>
      </c>
      <c r="W195" s="5">
        <v>5522.4</v>
      </c>
      <c r="X195" s="5"/>
      <c r="Y195" s="5" t="e">
        <f>_xlfn.CEILING.MATH(#REF!)</f>
        <v>#REF!</v>
      </c>
      <c r="Z195" s="4"/>
      <c r="AA195" s="3">
        <v>44958</v>
      </c>
      <c r="AB195" s="3"/>
      <c r="AC195" s="3"/>
      <c r="AD195" s="4" t="s">
        <v>67</v>
      </c>
      <c r="AE195" s="3"/>
      <c r="AF195" s="3"/>
      <c r="AG195" s="3"/>
      <c r="AH195" s="4"/>
    </row>
    <row r="196" spans="1:34" ht="47.25" x14ac:dyDescent="0.25">
      <c r="A196" s="8" t="s">
        <v>2248</v>
      </c>
      <c r="B196" s="3">
        <v>44678</v>
      </c>
      <c r="C196" s="6">
        <v>1416</v>
      </c>
      <c r="D196" s="8" t="s">
        <v>462</v>
      </c>
      <c r="E196" s="8" t="s">
        <v>462</v>
      </c>
      <c r="F196" s="8" t="s">
        <v>462</v>
      </c>
      <c r="G196" s="8" t="s">
        <v>462</v>
      </c>
      <c r="H196" s="8" t="s">
        <v>462</v>
      </c>
      <c r="I196" s="4" t="s">
        <v>2125</v>
      </c>
      <c r="J196" s="10" t="s">
        <v>462</v>
      </c>
      <c r="K196" s="35" t="str">
        <f t="shared" si="94"/>
        <v>нет заявок</v>
      </c>
      <c r="L196" s="35">
        <v>702951908.88</v>
      </c>
      <c r="M196" s="10" t="s">
        <v>462</v>
      </c>
      <c r="N196" s="10" t="s">
        <v>462</v>
      </c>
      <c r="O196" s="10" t="s">
        <v>462</v>
      </c>
      <c r="P196" s="10" t="s">
        <v>462</v>
      </c>
      <c r="Q196" s="10" t="s">
        <v>462</v>
      </c>
      <c r="R196" s="10" t="s">
        <v>462</v>
      </c>
      <c r="S196" s="10" t="s">
        <v>462</v>
      </c>
      <c r="T196" s="10" t="s">
        <v>462</v>
      </c>
      <c r="U196" s="10" t="s">
        <v>462</v>
      </c>
      <c r="V196" s="10" t="s">
        <v>462</v>
      </c>
      <c r="W196" s="10" t="s">
        <v>462</v>
      </c>
      <c r="X196" s="10" t="s">
        <v>462</v>
      </c>
      <c r="Y196" s="10" t="s">
        <v>462</v>
      </c>
      <c r="Z196" s="10" t="s">
        <v>462</v>
      </c>
      <c r="AA196" s="10" t="s">
        <v>462</v>
      </c>
      <c r="AB196" s="10" t="s">
        <v>462</v>
      </c>
      <c r="AC196" s="10" t="s">
        <v>462</v>
      </c>
      <c r="AD196" s="10" t="s">
        <v>462</v>
      </c>
    </row>
    <row r="197" spans="1:34" ht="75" x14ac:dyDescent="0.25">
      <c r="A197" s="8" t="s">
        <v>2247</v>
      </c>
      <c r="B197" s="3">
        <v>44678</v>
      </c>
      <c r="C197" s="6">
        <v>1416</v>
      </c>
      <c r="D197" s="8" t="s">
        <v>2597</v>
      </c>
      <c r="E197" s="9" t="s">
        <v>2596</v>
      </c>
      <c r="F197" s="3">
        <v>44711</v>
      </c>
      <c r="G197" s="8" t="s">
        <v>2460</v>
      </c>
      <c r="H197" s="4" t="s">
        <v>73</v>
      </c>
      <c r="I197" s="4" t="s">
        <v>2123</v>
      </c>
      <c r="J197" s="5">
        <v>5804396.2800000003</v>
      </c>
      <c r="K197" s="35">
        <f t="shared" si="94"/>
        <v>5804396.2800000003</v>
      </c>
      <c r="L197" s="35">
        <v>11608792.560000001</v>
      </c>
      <c r="M197" s="4" t="s">
        <v>1123</v>
      </c>
      <c r="N197" s="4" t="s">
        <v>2463</v>
      </c>
      <c r="O197" s="4" t="s">
        <v>33</v>
      </c>
      <c r="P197" s="6">
        <v>0</v>
      </c>
      <c r="Q197" s="6">
        <v>100</v>
      </c>
      <c r="R197" s="6" t="s">
        <v>43</v>
      </c>
      <c r="S197" s="7">
        <v>2</v>
      </c>
      <c r="T197" s="35" t="e">
        <f>L197/V197</f>
        <v>#REF!</v>
      </c>
      <c r="U197" s="5" t="e">
        <f>T197*S197</f>
        <v>#REF!</v>
      </c>
      <c r="V197" s="5" t="e">
        <f>W197+#REF!+X197</f>
        <v>#REF!</v>
      </c>
      <c r="W197" s="5">
        <v>258</v>
      </c>
      <c r="X197" s="5"/>
      <c r="Y197" s="5" t="e">
        <f>_xlfn.CEILING.MATH(#REF!)</f>
        <v>#REF!</v>
      </c>
      <c r="Z197" s="4"/>
      <c r="AA197" s="3">
        <v>44958</v>
      </c>
      <c r="AB197" s="3">
        <v>45352</v>
      </c>
      <c r="AC197" s="3"/>
      <c r="AD197" s="4" t="s">
        <v>67</v>
      </c>
    </row>
    <row r="198" spans="1:34" ht="189" x14ac:dyDescent="0.25">
      <c r="A198" s="8" t="s">
        <v>2251</v>
      </c>
      <c r="B198" s="3">
        <v>44678</v>
      </c>
      <c r="C198" s="6">
        <v>1416</v>
      </c>
      <c r="D198" s="8" t="s">
        <v>2599</v>
      </c>
      <c r="E198" s="9" t="s">
        <v>2598</v>
      </c>
      <c r="F198" s="3">
        <v>44711</v>
      </c>
      <c r="G198" s="8" t="s">
        <v>2461</v>
      </c>
      <c r="H198" s="4" t="s">
        <v>74</v>
      </c>
      <c r="I198" s="4" t="s">
        <v>1755</v>
      </c>
      <c r="J198" s="5">
        <v>133077600</v>
      </c>
      <c r="K198" s="35">
        <f t="shared" si="94"/>
        <v>133077600</v>
      </c>
      <c r="L198" s="35">
        <v>200319360</v>
      </c>
      <c r="M198" s="4" t="s">
        <v>1409</v>
      </c>
      <c r="N198" s="4" t="s">
        <v>2464</v>
      </c>
      <c r="O198" s="4" t="s">
        <v>33</v>
      </c>
      <c r="P198" s="6">
        <v>0</v>
      </c>
      <c r="Q198" s="6">
        <v>100</v>
      </c>
      <c r="R198" s="6" t="s">
        <v>23</v>
      </c>
      <c r="S198" s="7">
        <v>2000</v>
      </c>
      <c r="T198" s="35" t="e">
        <f>L198/V198</f>
        <v>#REF!</v>
      </c>
      <c r="U198" s="5" t="e">
        <f>T198*S198</f>
        <v>#REF!</v>
      </c>
      <c r="V198" s="5" t="e">
        <f>W198+#REF!+X198</f>
        <v>#REF!</v>
      </c>
      <c r="W198" s="5">
        <v>5432000</v>
      </c>
      <c r="X198" s="5">
        <v>5548000</v>
      </c>
      <c r="Y198" s="5" t="e">
        <f>_xlfn.CEILING.MATH(#REF!)</f>
        <v>#REF!</v>
      </c>
      <c r="Z198" s="4"/>
      <c r="AA198" s="3">
        <v>44967</v>
      </c>
      <c r="AB198" s="3">
        <v>44986</v>
      </c>
      <c r="AC198" s="3">
        <v>45352</v>
      </c>
      <c r="AD198" s="4" t="s">
        <v>67</v>
      </c>
    </row>
    <row r="199" spans="1:34" ht="47.25" x14ac:dyDescent="0.25">
      <c r="A199" s="8" t="s">
        <v>2252</v>
      </c>
      <c r="B199" s="3">
        <v>44678</v>
      </c>
      <c r="C199" s="6">
        <v>1416</v>
      </c>
      <c r="D199" s="8" t="s">
        <v>462</v>
      </c>
      <c r="E199" s="8" t="s">
        <v>462</v>
      </c>
      <c r="F199" s="8" t="s">
        <v>462</v>
      </c>
      <c r="G199" s="8" t="s">
        <v>462</v>
      </c>
      <c r="H199" s="8" t="s">
        <v>462</v>
      </c>
      <c r="I199" s="4" t="s">
        <v>2122</v>
      </c>
      <c r="J199" s="10" t="s">
        <v>462</v>
      </c>
      <c r="K199" s="35" t="str">
        <f t="shared" si="94"/>
        <v>нет заявок</v>
      </c>
      <c r="L199" s="35" t="str">
        <f>K199</f>
        <v>нет заявок</v>
      </c>
      <c r="M199" s="10" t="s">
        <v>462</v>
      </c>
      <c r="N199" s="10" t="s">
        <v>462</v>
      </c>
      <c r="O199" s="10" t="s">
        <v>462</v>
      </c>
      <c r="P199" s="10" t="s">
        <v>462</v>
      </c>
      <c r="Q199" s="10" t="s">
        <v>462</v>
      </c>
      <c r="R199" s="10" t="s">
        <v>462</v>
      </c>
      <c r="S199" s="10" t="s">
        <v>462</v>
      </c>
      <c r="T199" s="10" t="s">
        <v>462</v>
      </c>
      <c r="U199" s="10" t="s">
        <v>462</v>
      </c>
      <c r="V199" s="10" t="s">
        <v>462</v>
      </c>
      <c r="W199" s="10" t="s">
        <v>462</v>
      </c>
      <c r="X199" s="10" t="s">
        <v>462</v>
      </c>
      <c r="Y199" s="10" t="s">
        <v>462</v>
      </c>
      <c r="Z199" s="10" t="s">
        <v>462</v>
      </c>
      <c r="AA199" s="10" t="s">
        <v>462</v>
      </c>
      <c r="AB199" s="10" t="s">
        <v>462</v>
      </c>
      <c r="AC199" s="10" t="s">
        <v>462</v>
      </c>
      <c r="AD199" s="10" t="s">
        <v>462</v>
      </c>
    </row>
    <row r="200" spans="1:34" ht="78.75" x14ac:dyDescent="0.25">
      <c r="A200" s="8" t="s">
        <v>2254</v>
      </c>
      <c r="B200" s="3">
        <v>44678</v>
      </c>
      <c r="C200" s="6">
        <v>1416</v>
      </c>
      <c r="D200" s="8" t="s">
        <v>2601</v>
      </c>
      <c r="E200" s="9" t="s">
        <v>2600</v>
      </c>
      <c r="F200" s="3">
        <v>44711</v>
      </c>
      <c r="G200" s="8" t="s">
        <v>2462</v>
      </c>
      <c r="H200" s="4" t="s">
        <v>73</v>
      </c>
      <c r="I200" s="4" t="s">
        <v>2126</v>
      </c>
      <c r="J200" s="5">
        <v>4812012.8</v>
      </c>
      <c r="K200" s="35">
        <f t="shared" si="94"/>
        <v>4812012.8</v>
      </c>
      <c r="L200" s="35">
        <v>9624025.5999999996</v>
      </c>
      <c r="M200" s="4" t="s">
        <v>524</v>
      </c>
      <c r="N200" s="4" t="s">
        <v>2168</v>
      </c>
      <c r="O200" s="4" t="s">
        <v>37</v>
      </c>
      <c r="P200" s="12">
        <v>0</v>
      </c>
      <c r="Q200" s="6">
        <v>100</v>
      </c>
      <c r="R200" s="6" t="s">
        <v>26</v>
      </c>
      <c r="S200" s="7">
        <v>4</v>
      </c>
      <c r="T200" s="35" t="e">
        <f t="shared" ref="T200:T212" si="97">L200/V200</f>
        <v>#REF!</v>
      </c>
      <c r="U200" s="5" t="e">
        <f t="shared" ref="U200:U224" si="98">T200*S200</f>
        <v>#REF!</v>
      </c>
      <c r="V200" s="5" t="e">
        <f>W200+#REF!+X200</f>
        <v>#REF!</v>
      </c>
      <c r="W200" s="5">
        <v>560</v>
      </c>
      <c r="X200" s="5"/>
      <c r="Y200" s="5" t="e">
        <f>_xlfn.CEILING.MATH(#REF!)</f>
        <v>#REF!</v>
      </c>
      <c r="Z200" s="4"/>
      <c r="AA200" s="3">
        <v>44986</v>
      </c>
      <c r="AB200" s="3">
        <v>45352</v>
      </c>
      <c r="AC200" s="3"/>
      <c r="AD200" s="4" t="s">
        <v>67</v>
      </c>
    </row>
    <row r="201" spans="1:34" ht="75" x14ac:dyDescent="0.25">
      <c r="A201" s="8" t="s">
        <v>2265</v>
      </c>
      <c r="B201" s="3">
        <v>44679</v>
      </c>
      <c r="C201" s="6">
        <v>1416</v>
      </c>
      <c r="D201" s="8" t="s">
        <v>2603</v>
      </c>
      <c r="E201" s="9" t="s">
        <v>2602</v>
      </c>
      <c r="F201" s="3">
        <v>44711</v>
      </c>
      <c r="G201" s="8" t="s">
        <v>2451</v>
      </c>
      <c r="H201" s="4" t="s">
        <v>73</v>
      </c>
      <c r="I201" s="4" t="s">
        <v>2135</v>
      </c>
      <c r="J201" s="5">
        <v>22423472.82</v>
      </c>
      <c r="K201" s="35">
        <f t="shared" si="94"/>
        <v>22423472.82</v>
      </c>
      <c r="L201" s="35">
        <v>44846945.640000001</v>
      </c>
      <c r="M201" s="4" t="s">
        <v>1394</v>
      </c>
      <c r="N201" s="4" t="s">
        <v>2457</v>
      </c>
      <c r="O201" s="4" t="s">
        <v>22</v>
      </c>
      <c r="P201" s="12">
        <v>100</v>
      </c>
      <c r="Q201" s="6">
        <v>0</v>
      </c>
      <c r="R201" s="6" t="s">
        <v>43</v>
      </c>
      <c r="S201" s="7">
        <v>21</v>
      </c>
      <c r="T201" s="35" t="e">
        <f t="shared" si="97"/>
        <v>#REF!</v>
      </c>
      <c r="U201" s="5" t="e">
        <f t="shared" si="98"/>
        <v>#REF!</v>
      </c>
      <c r="V201" s="5" t="e">
        <f>W201+#REF!+X201</f>
        <v>#REF!</v>
      </c>
      <c r="W201" s="5">
        <v>3171</v>
      </c>
      <c r="X201" s="5"/>
      <c r="Y201" s="5" t="e">
        <f>_xlfn.CEILING.MATH(#REF!)</f>
        <v>#REF!</v>
      </c>
      <c r="Z201" s="4"/>
      <c r="AA201" s="3">
        <v>44986</v>
      </c>
      <c r="AB201" s="3">
        <v>45352</v>
      </c>
      <c r="AC201" s="3"/>
      <c r="AD201" s="4" t="s">
        <v>67</v>
      </c>
    </row>
    <row r="202" spans="1:34" ht="236.25" x14ac:dyDescent="0.25">
      <c r="A202" s="8" t="s">
        <v>2264</v>
      </c>
      <c r="B202" s="3">
        <v>44679</v>
      </c>
      <c r="C202" s="6">
        <v>1416</v>
      </c>
      <c r="D202" s="8" t="s">
        <v>2605</v>
      </c>
      <c r="E202" s="9" t="s">
        <v>2604</v>
      </c>
      <c r="F202" s="3">
        <v>44711</v>
      </c>
      <c r="G202" s="8" t="s">
        <v>2452</v>
      </c>
      <c r="H202" s="4" t="s">
        <v>77</v>
      </c>
      <c r="I202" s="4" t="s">
        <v>2121</v>
      </c>
      <c r="J202" s="5">
        <v>20703825</v>
      </c>
      <c r="K202" s="35">
        <f t="shared" si="94"/>
        <v>20703825</v>
      </c>
      <c r="L202" s="35">
        <f>K202</f>
        <v>20703825</v>
      </c>
      <c r="M202" s="4" t="s">
        <v>463</v>
      </c>
      <c r="N202" s="4" t="s">
        <v>2458</v>
      </c>
      <c r="O202" s="4" t="s">
        <v>2459</v>
      </c>
      <c r="P202" s="6">
        <v>0</v>
      </c>
      <c r="Q202" s="6">
        <v>100</v>
      </c>
      <c r="R202" s="6" t="s">
        <v>23</v>
      </c>
      <c r="S202" s="7">
        <v>250</v>
      </c>
      <c r="T202" s="35" t="e">
        <f t="shared" si="97"/>
        <v>#REF!</v>
      </c>
      <c r="U202" s="5" t="e">
        <f t="shared" si="98"/>
        <v>#REF!</v>
      </c>
      <c r="V202" s="5" t="e">
        <f>W202+#REF!+X202</f>
        <v>#REF!</v>
      </c>
      <c r="W202" s="5">
        <v>1586500</v>
      </c>
      <c r="X202" s="5"/>
      <c r="Y202" s="5" t="e">
        <f>_xlfn.CEILING.MATH(#REF!)</f>
        <v>#REF!</v>
      </c>
      <c r="Z202" s="4"/>
      <c r="AA202" s="3">
        <v>44958</v>
      </c>
      <c r="AB202" s="3"/>
      <c r="AC202" s="3"/>
      <c r="AD202" s="4" t="s">
        <v>67</v>
      </c>
    </row>
    <row r="203" spans="1:34" ht="75" x14ac:dyDescent="0.25">
      <c r="A203" s="8" t="s">
        <v>2266</v>
      </c>
      <c r="B203" s="3">
        <v>44679</v>
      </c>
      <c r="C203" s="6">
        <v>1416</v>
      </c>
      <c r="D203" s="8" t="s">
        <v>2607</v>
      </c>
      <c r="E203" s="9" t="s">
        <v>2606</v>
      </c>
      <c r="F203" s="3">
        <v>44711</v>
      </c>
      <c r="G203" s="8" t="s">
        <v>2453</v>
      </c>
      <c r="H203" s="4" t="s">
        <v>74</v>
      </c>
      <c r="I203" s="4" t="s">
        <v>2091</v>
      </c>
      <c r="J203" s="5">
        <v>16510998.42</v>
      </c>
      <c r="K203" s="35">
        <f t="shared" si="94"/>
        <v>16510998.42</v>
      </c>
      <c r="L203" s="35">
        <f>K203</f>
        <v>16510998.42</v>
      </c>
      <c r="M203" s="4" t="s">
        <v>1195</v>
      </c>
      <c r="N203" s="4" t="s">
        <v>2465</v>
      </c>
      <c r="O203" s="4" t="s">
        <v>33</v>
      </c>
      <c r="P203" s="6">
        <v>0</v>
      </c>
      <c r="Q203" s="6">
        <v>100</v>
      </c>
      <c r="R203" s="6" t="s">
        <v>43</v>
      </c>
      <c r="S203" s="18">
        <v>3</v>
      </c>
      <c r="T203" s="35" t="e">
        <f t="shared" si="97"/>
        <v>#REF!</v>
      </c>
      <c r="U203" s="5" t="e">
        <f t="shared" si="98"/>
        <v>#REF!</v>
      </c>
      <c r="V203" s="5" t="e">
        <f>W203+#REF!+X203</f>
        <v>#REF!</v>
      </c>
      <c r="W203" s="5">
        <v>237</v>
      </c>
      <c r="X203" s="5"/>
      <c r="Y203" s="5" t="e">
        <f>_xlfn.CEILING.MATH(#REF!)</f>
        <v>#REF!</v>
      </c>
      <c r="Z203" s="4"/>
      <c r="AA203" s="3">
        <v>44958</v>
      </c>
      <c r="AB203" s="3"/>
      <c r="AC203" s="3"/>
      <c r="AD203" s="4" t="s">
        <v>67</v>
      </c>
    </row>
    <row r="204" spans="1:34" ht="94.5" x14ac:dyDescent="0.25">
      <c r="A204" s="8" t="s">
        <v>2522</v>
      </c>
      <c r="B204" s="3">
        <v>44680</v>
      </c>
      <c r="C204" s="6">
        <v>1416</v>
      </c>
      <c r="D204" s="8" t="s">
        <v>2796</v>
      </c>
      <c r="E204" s="9" t="s">
        <v>2621</v>
      </c>
      <c r="F204" s="3">
        <v>44713</v>
      </c>
      <c r="G204" s="8" t="s">
        <v>2523</v>
      </c>
      <c r="H204" s="4" t="s">
        <v>2524</v>
      </c>
      <c r="I204" s="4" t="s">
        <v>2525</v>
      </c>
      <c r="J204" s="5">
        <v>377028331.68000001</v>
      </c>
      <c r="K204" s="35">
        <f t="shared" si="94"/>
        <v>377028331.68000001</v>
      </c>
      <c r="L204" s="35">
        <v>754056663.36000001</v>
      </c>
      <c r="M204" s="4" t="s">
        <v>2526</v>
      </c>
      <c r="N204" s="4" t="s">
        <v>2527</v>
      </c>
      <c r="O204" s="4" t="s">
        <v>22</v>
      </c>
      <c r="P204" s="6">
        <v>100</v>
      </c>
      <c r="Q204" s="6">
        <v>0</v>
      </c>
      <c r="R204" s="6" t="s">
        <v>43</v>
      </c>
      <c r="S204" s="18">
        <v>21</v>
      </c>
      <c r="T204" s="35" t="e">
        <f t="shared" si="97"/>
        <v>#REF!</v>
      </c>
      <c r="U204" s="5" t="e">
        <f t="shared" si="98"/>
        <v>#REF!</v>
      </c>
      <c r="V204" s="5" t="e">
        <f>W204+#REF!+X204</f>
        <v>#REF!</v>
      </c>
      <c r="W204" s="5">
        <v>85449</v>
      </c>
      <c r="X204" s="5"/>
      <c r="Y204" s="5" t="e">
        <f>_xlfn.CEILING.MATH(#REF!)</f>
        <v>#REF!</v>
      </c>
      <c r="Z204" s="4"/>
      <c r="AA204" s="3">
        <v>44958</v>
      </c>
      <c r="AB204" s="3">
        <v>45352</v>
      </c>
      <c r="AC204" s="3"/>
      <c r="AD204" s="4" t="s">
        <v>67</v>
      </c>
    </row>
    <row r="205" spans="1:34" ht="75" x14ac:dyDescent="0.25">
      <c r="A205" s="8" t="s">
        <v>2516</v>
      </c>
      <c r="B205" s="3">
        <v>44680</v>
      </c>
      <c r="C205" s="6">
        <v>1416</v>
      </c>
      <c r="D205" s="8" t="s">
        <v>2623</v>
      </c>
      <c r="E205" s="9" t="s">
        <v>2622</v>
      </c>
      <c r="F205" s="3">
        <v>44712</v>
      </c>
      <c r="G205" s="8" t="s">
        <v>2517</v>
      </c>
      <c r="H205" s="4" t="s">
        <v>2507</v>
      </c>
      <c r="I205" s="4" t="s">
        <v>2519</v>
      </c>
      <c r="J205" s="5">
        <v>29974785.120000001</v>
      </c>
      <c r="K205" s="35">
        <f t="shared" si="94"/>
        <v>29974785.120000001</v>
      </c>
      <c r="L205" s="35">
        <v>59949570.240000002</v>
      </c>
      <c r="M205" s="4" t="s">
        <v>2509</v>
      </c>
      <c r="N205" s="4" t="s">
        <v>2520</v>
      </c>
      <c r="O205" s="4" t="s">
        <v>22</v>
      </c>
      <c r="P205" s="6">
        <v>100</v>
      </c>
      <c r="Q205" s="6">
        <v>0</v>
      </c>
      <c r="R205" s="6" t="s">
        <v>43</v>
      </c>
      <c r="S205" s="18">
        <v>21</v>
      </c>
      <c r="T205" s="35" t="e">
        <f t="shared" si="97"/>
        <v>#REF!</v>
      </c>
      <c r="U205" s="5" t="e">
        <f t="shared" si="98"/>
        <v>#REF!</v>
      </c>
      <c r="V205" s="5" t="e">
        <f>W205+#REF!+X205</f>
        <v>#REF!</v>
      </c>
      <c r="W205" s="5">
        <v>9744</v>
      </c>
      <c r="X205" s="5"/>
      <c r="Y205" s="5" t="e">
        <f>_xlfn.CEILING.MATH(#REF!)</f>
        <v>#REF!</v>
      </c>
      <c r="Z205" s="4"/>
      <c r="AA205" s="3">
        <v>44958</v>
      </c>
      <c r="AB205" s="3">
        <v>45292</v>
      </c>
      <c r="AC205" s="3"/>
      <c r="AD205" s="4" t="s">
        <v>67</v>
      </c>
    </row>
    <row r="206" spans="1:34" ht="75" x14ac:dyDescent="0.25">
      <c r="A206" s="8" t="s">
        <v>2655</v>
      </c>
      <c r="B206" s="3">
        <v>44680</v>
      </c>
      <c r="C206" s="6">
        <v>1416</v>
      </c>
      <c r="D206" s="8" t="s">
        <v>2658</v>
      </c>
      <c r="E206" s="9" t="s">
        <v>2656</v>
      </c>
      <c r="F206" s="3">
        <v>44714</v>
      </c>
      <c r="G206" s="8" t="s">
        <v>2657</v>
      </c>
      <c r="H206" s="4" t="s">
        <v>443</v>
      </c>
      <c r="I206" s="4" t="s">
        <v>2659</v>
      </c>
      <c r="J206" s="5">
        <v>1637382418.5599999</v>
      </c>
      <c r="K206" s="35">
        <f t="shared" si="94"/>
        <v>1637382418.5599999</v>
      </c>
      <c r="L206" s="5">
        <v>3274764837.1199999</v>
      </c>
      <c r="M206" s="4" t="s">
        <v>2660</v>
      </c>
      <c r="N206" s="4" t="s">
        <v>2661</v>
      </c>
      <c r="O206" s="4" t="s">
        <v>22</v>
      </c>
      <c r="P206" s="6">
        <v>100</v>
      </c>
      <c r="Q206" s="6">
        <v>0</v>
      </c>
      <c r="R206" s="6" t="s">
        <v>43</v>
      </c>
      <c r="S206" s="18">
        <v>21</v>
      </c>
      <c r="T206" s="35" t="e">
        <f t="shared" si="97"/>
        <v>#REF!</v>
      </c>
      <c r="U206" s="5" t="e">
        <f t="shared" si="98"/>
        <v>#REF!</v>
      </c>
      <c r="V206" s="5" t="e">
        <f>W206+#REF!+X206</f>
        <v>#REF!</v>
      </c>
      <c r="W206" s="5">
        <v>335664</v>
      </c>
      <c r="X206" s="5"/>
      <c r="Y206" s="5" t="e">
        <f>_xlfn.CEILING.MATH(#REF!)</f>
        <v>#REF!</v>
      </c>
      <c r="Z206" s="4"/>
      <c r="AA206" s="3">
        <v>44958</v>
      </c>
      <c r="AB206" s="3">
        <v>45352</v>
      </c>
      <c r="AC206" s="3"/>
      <c r="AD206" s="4" t="s">
        <v>67</v>
      </c>
    </row>
    <row r="207" spans="1:34" ht="126" x14ac:dyDescent="0.25">
      <c r="A207" s="8" t="s">
        <v>2494</v>
      </c>
      <c r="B207" s="3">
        <v>44680</v>
      </c>
      <c r="C207" s="6">
        <v>1416</v>
      </c>
      <c r="D207" s="8" t="s">
        <v>2625</v>
      </c>
      <c r="E207" s="9" t="s">
        <v>2624</v>
      </c>
      <c r="F207" s="3">
        <v>44712</v>
      </c>
      <c r="G207" s="8" t="s">
        <v>2495</v>
      </c>
      <c r="H207" s="4" t="s">
        <v>2496</v>
      </c>
      <c r="I207" s="4" t="s">
        <v>740</v>
      </c>
      <c r="J207" s="5">
        <v>26326573.98</v>
      </c>
      <c r="K207" s="35">
        <f t="shared" si="94"/>
        <v>26326573.98</v>
      </c>
      <c r="L207" s="35">
        <f>K207</f>
        <v>26326573.98</v>
      </c>
      <c r="M207" s="4" t="s">
        <v>2497</v>
      </c>
      <c r="N207" s="4" t="s">
        <v>2498</v>
      </c>
      <c r="O207" s="4" t="s">
        <v>365</v>
      </c>
      <c r="P207" s="12">
        <v>0</v>
      </c>
      <c r="Q207" s="6">
        <v>100</v>
      </c>
      <c r="R207" s="6" t="s">
        <v>51</v>
      </c>
      <c r="S207" s="7">
        <v>1.2</v>
      </c>
      <c r="T207" s="35" t="e">
        <f t="shared" si="97"/>
        <v>#REF!</v>
      </c>
      <c r="U207" s="5" t="e">
        <f t="shared" si="98"/>
        <v>#REF!</v>
      </c>
      <c r="V207" s="5" t="e">
        <f>W207+#REF!+X207</f>
        <v>#REF!</v>
      </c>
      <c r="W207" s="5">
        <v>2058</v>
      </c>
      <c r="X207" s="5"/>
      <c r="Y207" s="5" t="e">
        <f>_xlfn.CEILING.MATH(#REF!)</f>
        <v>#REF!</v>
      </c>
      <c r="Z207" s="4"/>
      <c r="AA207" s="3">
        <v>44986</v>
      </c>
      <c r="AB207" s="3"/>
      <c r="AC207" s="3"/>
      <c r="AD207" s="4" t="s">
        <v>67</v>
      </c>
    </row>
    <row r="208" spans="1:34" ht="157.5" x14ac:dyDescent="0.25">
      <c r="A208" s="8" t="s">
        <v>2528</v>
      </c>
      <c r="B208" s="3">
        <v>44680</v>
      </c>
      <c r="C208" s="6">
        <v>1416</v>
      </c>
      <c r="D208" s="8" t="s">
        <v>2574</v>
      </c>
      <c r="E208" s="9" t="s">
        <v>2573</v>
      </c>
      <c r="F208" s="3">
        <v>44713</v>
      </c>
      <c r="G208" s="8" t="s">
        <v>2575</v>
      </c>
      <c r="H208" s="4" t="s">
        <v>77</v>
      </c>
      <c r="I208" s="4" t="s">
        <v>2576</v>
      </c>
      <c r="J208" s="5">
        <v>462652033.68000001</v>
      </c>
      <c r="K208" s="35">
        <f t="shared" si="94"/>
        <v>462652033.68000001</v>
      </c>
      <c r="L208" s="35">
        <f>K208</f>
        <v>462652033.68000001</v>
      </c>
      <c r="M208" s="4" t="s">
        <v>885</v>
      </c>
      <c r="N208" s="4" t="s">
        <v>2206</v>
      </c>
      <c r="O208" s="4" t="s">
        <v>22</v>
      </c>
      <c r="P208" s="12">
        <v>100</v>
      </c>
      <c r="Q208" s="6">
        <v>0</v>
      </c>
      <c r="R208" s="6" t="s">
        <v>51</v>
      </c>
      <c r="S208" s="54">
        <v>4.8</v>
      </c>
      <c r="T208" s="35" t="e">
        <f t="shared" si="97"/>
        <v>#REF!</v>
      </c>
      <c r="U208" s="5" t="e">
        <f t="shared" si="98"/>
        <v>#REF!</v>
      </c>
      <c r="V208" s="5" t="e">
        <f>W208+#REF!+X208</f>
        <v>#REF!</v>
      </c>
      <c r="W208" s="5">
        <v>34526.400000000001</v>
      </c>
      <c r="X208" s="5"/>
      <c r="Y208" s="5" t="e">
        <f>_xlfn.CEILING.MATH(#REF!)</f>
        <v>#REF!</v>
      </c>
      <c r="Z208" s="4"/>
      <c r="AA208" s="3">
        <v>44986</v>
      </c>
      <c r="AB208" s="3"/>
      <c r="AC208" s="3"/>
      <c r="AD208" s="4" t="s">
        <v>67</v>
      </c>
    </row>
    <row r="209" spans="1:30" ht="75" x14ac:dyDescent="0.25">
      <c r="A209" s="8" t="s">
        <v>2505</v>
      </c>
      <c r="B209" s="3">
        <v>44680</v>
      </c>
      <c r="C209" s="6">
        <v>1416</v>
      </c>
      <c r="D209" s="8" t="s">
        <v>2627</v>
      </c>
      <c r="E209" s="9" t="s">
        <v>2626</v>
      </c>
      <c r="F209" s="3">
        <v>44712</v>
      </c>
      <c r="G209" s="8" t="s">
        <v>2506</v>
      </c>
      <c r="H209" s="4" t="s">
        <v>2507</v>
      </c>
      <c r="I209" s="4" t="s">
        <v>2508</v>
      </c>
      <c r="J209" s="5">
        <v>132078112.61</v>
      </c>
      <c r="K209" s="35">
        <f t="shared" si="94"/>
        <v>132078112.61</v>
      </c>
      <c r="L209" s="35">
        <v>264859238.69999999</v>
      </c>
      <c r="M209" s="4" t="s">
        <v>2509</v>
      </c>
      <c r="N209" s="4" t="s">
        <v>2510</v>
      </c>
      <c r="O209" s="4" t="s">
        <v>22</v>
      </c>
      <c r="P209" s="12">
        <v>0</v>
      </c>
      <c r="Q209" s="6">
        <v>100</v>
      </c>
      <c r="R209" s="6" t="s">
        <v>43</v>
      </c>
      <c r="S209" s="7">
        <v>21</v>
      </c>
      <c r="T209" s="35" t="e">
        <f t="shared" si="97"/>
        <v>#REF!</v>
      </c>
      <c r="U209" s="5" t="e">
        <f t="shared" si="98"/>
        <v>#REF!</v>
      </c>
      <c r="V209" s="5" t="e">
        <f>W209+#REF!+X209</f>
        <v>#REF!</v>
      </c>
      <c r="W209" s="5">
        <v>31815</v>
      </c>
      <c r="X209" s="5"/>
      <c r="Y209" s="5" t="e">
        <f>_xlfn.CEILING.MATH(#REF!)</f>
        <v>#REF!</v>
      </c>
      <c r="Z209" s="4"/>
      <c r="AA209" s="3">
        <v>44958</v>
      </c>
      <c r="AB209" s="3">
        <v>45352</v>
      </c>
      <c r="AC209" s="3"/>
      <c r="AD209" s="4" t="s">
        <v>67</v>
      </c>
    </row>
    <row r="210" spans="1:30" ht="110.25" x14ac:dyDescent="0.25">
      <c r="A210" s="8" t="s">
        <v>2529</v>
      </c>
      <c r="B210" s="3">
        <v>44680</v>
      </c>
      <c r="C210" s="6">
        <v>1416</v>
      </c>
      <c r="D210" s="8" t="s">
        <v>2629</v>
      </c>
      <c r="E210" s="9" t="s">
        <v>2628</v>
      </c>
      <c r="F210" s="3">
        <v>44713</v>
      </c>
      <c r="G210" s="8" t="s">
        <v>2620</v>
      </c>
      <c r="H210" s="4" t="s">
        <v>2648</v>
      </c>
      <c r="I210" s="4" t="s">
        <v>2649</v>
      </c>
      <c r="J210" s="5">
        <v>299521199.04000002</v>
      </c>
      <c r="K210" s="35">
        <f t="shared" si="94"/>
        <v>299521199.04000002</v>
      </c>
      <c r="L210" s="35">
        <f t="shared" si="94"/>
        <v>299521199.04000002</v>
      </c>
      <c r="M210" s="4" t="s">
        <v>2650</v>
      </c>
      <c r="N210" s="4" t="s">
        <v>2651</v>
      </c>
      <c r="O210" s="4" t="s">
        <v>365</v>
      </c>
      <c r="P210" s="12">
        <v>0</v>
      </c>
      <c r="Q210" s="6">
        <v>100</v>
      </c>
      <c r="R210" s="6" t="s">
        <v>51</v>
      </c>
      <c r="S210" s="54">
        <v>2.4</v>
      </c>
      <c r="T210" s="35" t="e">
        <f t="shared" si="97"/>
        <v>#REF!</v>
      </c>
      <c r="U210" s="5" t="e">
        <f t="shared" si="98"/>
        <v>#REF!</v>
      </c>
      <c r="V210" s="5" t="e">
        <f>W210+#REF!+X210</f>
        <v>#REF!</v>
      </c>
      <c r="W210" s="5">
        <v>22015.200000000001</v>
      </c>
      <c r="X210" s="5"/>
      <c r="Y210" s="5" t="e">
        <f>_xlfn.CEILING.MATH(#REF!)</f>
        <v>#REF!</v>
      </c>
      <c r="Z210" s="4"/>
      <c r="AA210" s="3">
        <v>44986</v>
      </c>
      <c r="AB210" s="3"/>
      <c r="AC210" s="3"/>
      <c r="AD210" s="4" t="s">
        <v>67</v>
      </c>
    </row>
    <row r="211" spans="1:30" ht="78.75" x14ac:dyDescent="0.25">
      <c r="A211" s="8" t="s">
        <v>2322</v>
      </c>
      <c r="B211" s="3">
        <v>44685</v>
      </c>
      <c r="C211" s="6">
        <v>1416</v>
      </c>
      <c r="D211" s="8" t="s">
        <v>2631</v>
      </c>
      <c r="E211" s="9" t="s">
        <v>2630</v>
      </c>
      <c r="F211" s="3">
        <v>44712</v>
      </c>
      <c r="G211" s="6" t="s">
        <v>2499</v>
      </c>
      <c r="H211" s="4" t="s">
        <v>131</v>
      </c>
      <c r="I211" s="4" t="s">
        <v>2181</v>
      </c>
      <c r="J211" s="5">
        <v>277350527.51999998</v>
      </c>
      <c r="K211" s="35">
        <f t="shared" ref="K211:L224" si="99">J211</f>
        <v>277350527.51999998</v>
      </c>
      <c r="L211" s="35">
        <f t="shared" si="99"/>
        <v>277350527.51999998</v>
      </c>
      <c r="M211" s="4" t="s">
        <v>508</v>
      </c>
      <c r="N211" s="4" t="s">
        <v>2482</v>
      </c>
      <c r="O211" s="4" t="s">
        <v>33</v>
      </c>
      <c r="P211" s="6">
        <v>0</v>
      </c>
      <c r="Q211" s="6">
        <v>100</v>
      </c>
      <c r="R211" s="6" t="s">
        <v>26</v>
      </c>
      <c r="S211" s="7">
        <v>1.2</v>
      </c>
      <c r="T211" s="35" t="e">
        <f t="shared" si="97"/>
        <v>#REF!</v>
      </c>
      <c r="U211" s="5" t="e">
        <f t="shared" si="98"/>
        <v>#REF!</v>
      </c>
      <c r="V211" s="5" t="e">
        <f>W211+#REF!+X211</f>
        <v>#REF!</v>
      </c>
      <c r="W211" s="5">
        <v>872.4</v>
      </c>
      <c r="X211" s="5"/>
      <c r="Y211" s="5" t="e">
        <f>_xlfn.CEILING.MATH(#REF!)</f>
        <v>#REF!</v>
      </c>
      <c r="Z211" s="4"/>
      <c r="AA211" s="3">
        <v>44958</v>
      </c>
      <c r="AB211" s="3">
        <v>45139</v>
      </c>
      <c r="AC211" s="3"/>
      <c r="AD211" s="4" t="s">
        <v>67</v>
      </c>
    </row>
    <row r="212" spans="1:30" ht="78.75" x14ac:dyDescent="0.25">
      <c r="A212" s="8" t="s">
        <v>2335</v>
      </c>
      <c r="B212" s="3">
        <v>44685</v>
      </c>
      <c r="C212" s="6">
        <v>1416</v>
      </c>
      <c r="D212" s="8" t="s">
        <v>2633</v>
      </c>
      <c r="E212" s="9" t="s">
        <v>2632</v>
      </c>
      <c r="F212" s="3">
        <v>44708</v>
      </c>
      <c r="G212" s="6" t="s">
        <v>2483</v>
      </c>
      <c r="H212" s="4" t="s">
        <v>73</v>
      </c>
      <c r="I212" s="4" t="s">
        <v>2334</v>
      </c>
      <c r="J212" s="5">
        <v>2049334.1</v>
      </c>
      <c r="K212" s="35">
        <f t="shared" si="99"/>
        <v>2049334.1</v>
      </c>
      <c r="L212" s="35">
        <f t="shared" si="99"/>
        <v>2049334.1</v>
      </c>
      <c r="M212" s="4" t="s">
        <v>807</v>
      </c>
      <c r="N212" s="4" t="s">
        <v>2197</v>
      </c>
      <c r="O212" s="4" t="s">
        <v>22</v>
      </c>
      <c r="P212" s="12">
        <v>100</v>
      </c>
      <c r="Q212" s="6">
        <v>0</v>
      </c>
      <c r="R212" s="6" t="s">
        <v>34</v>
      </c>
      <c r="S212" s="7">
        <v>2</v>
      </c>
      <c r="T212" s="35" t="e">
        <f t="shared" si="97"/>
        <v>#REF!</v>
      </c>
      <c r="U212" s="5" t="e">
        <f t="shared" si="98"/>
        <v>#REF!</v>
      </c>
      <c r="V212" s="5" t="e">
        <f>W212+#REF!+X212</f>
        <v>#REF!</v>
      </c>
      <c r="W212" s="5">
        <v>110</v>
      </c>
      <c r="X212" s="5"/>
      <c r="Y212" s="5" t="e">
        <f>_xlfn.CEILING.MATH(#REF!)</f>
        <v>#REF!</v>
      </c>
      <c r="Z212" s="4"/>
      <c r="AA212" s="3">
        <v>44958</v>
      </c>
      <c r="AB212" s="3"/>
      <c r="AC212" s="3"/>
      <c r="AD212" s="4" t="s">
        <v>67</v>
      </c>
    </row>
    <row r="213" spans="1:30" ht="94.5" x14ac:dyDescent="0.25">
      <c r="A213" s="8" t="s">
        <v>2333</v>
      </c>
      <c r="B213" s="3">
        <v>44685</v>
      </c>
      <c r="C213" s="6">
        <v>1416</v>
      </c>
      <c r="D213" s="8" t="s">
        <v>2420</v>
      </c>
      <c r="E213" s="9" t="s">
        <v>2419</v>
      </c>
      <c r="F213" s="3">
        <v>44705</v>
      </c>
      <c r="G213" s="8" t="s">
        <v>2392</v>
      </c>
      <c r="H213" s="4" t="s">
        <v>73</v>
      </c>
      <c r="I213" s="4" t="s">
        <v>687</v>
      </c>
      <c r="J213" s="5">
        <v>6682491.9000000004</v>
      </c>
      <c r="K213" s="35">
        <f t="shared" si="99"/>
        <v>6682491.9000000004</v>
      </c>
      <c r="L213" s="35">
        <f t="shared" si="99"/>
        <v>6682491.9000000004</v>
      </c>
      <c r="M213" s="4" t="s">
        <v>2421</v>
      </c>
      <c r="N213" s="4" t="s">
        <v>2422</v>
      </c>
      <c r="O213" s="4" t="s">
        <v>22</v>
      </c>
      <c r="P213" s="6">
        <v>100</v>
      </c>
      <c r="Q213" s="6">
        <v>0</v>
      </c>
      <c r="R213" s="6" t="s">
        <v>2023</v>
      </c>
      <c r="S213" s="7">
        <v>21</v>
      </c>
      <c r="T213" s="35" t="s">
        <v>2423</v>
      </c>
      <c r="U213" s="21" t="s">
        <v>3258</v>
      </c>
      <c r="V213" s="5" t="e">
        <f>W213+#REF!+X213</f>
        <v>#REF!</v>
      </c>
      <c r="W213" s="5">
        <v>630</v>
      </c>
      <c r="X213" s="5"/>
      <c r="Y213" s="5" t="e">
        <f>_xlfn.CEILING.MATH(#REF!)</f>
        <v>#REF!</v>
      </c>
      <c r="Z213" s="4"/>
      <c r="AA213" s="3">
        <v>44986</v>
      </c>
      <c r="AB213" s="3"/>
      <c r="AC213" s="3"/>
      <c r="AD213" s="4" t="s">
        <v>67</v>
      </c>
    </row>
    <row r="214" spans="1:30" ht="141.75" x14ac:dyDescent="0.25">
      <c r="A214" s="8" t="s">
        <v>2332</v>
      </c>
      <c r="B214" s="3">
        <v>44685</v>
      </c>
      <c r="C214" s="6">
        <v>1416</v>
      </c>
      <c r="D214" s="8" t="s">
        <v>2635</v>
      </c>
      <c r="E214" s="9" t="s">
        <v>2634</v>
      </c>
      <c r="F214" s="3">
        <v>44708</v>
      </c>
      <c r="G214" s="8" t="s">
        <v>2484</v>
      </c>
      <c r="H214" s="4" t="s">
        <v>73</v>
      </c>
      <c r="I214" s="4" t="s">
        <v>2180</v>
      </c>
      <c r="J214" s="5">
        <v>3830058</v>
      </c>
      <c r="K214" s="35">
        <f t="shared" si="99"/>
        <v>3830058</v>
      </c>
      <c r="L214" s="35">
        <f t="shared" si="99"/>
        <v>3830058</v>
      </c>
      <c r="M214" s="4" t="s">
        <v>524</v>
      </c>
      <c r="N214" s="4" t="s">
        <v>2178</v>
      </c>
      <c r="O214" s="4" t="s">
        <v>523</v>
      </c>
      <c r="P214" s="6">
        <v>0</v>
      </c>
      <c r="Q214" s="6">
        <v>100</v>
      </c>
      <c r="R214" s="6" t="s">
        <v>51</v>
      </c>
      <c r="S214" s="7">
        <v>100</v>
      </c>
      <c r="T214" s="35" t="e">
        <f t="shared" ref="T214:T224" si="100">L214/V214</f>
        <v>#REF!</v>
      </c>
      <c r="U214" s="5" t="e">
        <f t="shared" si="98"/>
        <v>#REF!</v>
      </c>
      <c r="V214" s="5" t="e">
        <f>W214+#REF!+X214</f>
        <v>#REF!</v>
      </c>
      <c r="W214" s="5">
        <v>17100</v>
      </c>
      <c r="X214" s="5"/>
      <c r="Y214" s="5" t="e">
        <f>_xlfn.CEILING.MATH(#REF!)</f>
        <v>#REF!</v>
      </c>
      <c r="Z214" s="4"/>
      <c r="AA214" s="3">
        <v>44958</v>
      </c>
      <c r="AB214" s="3"/>
      <c r="AC214" s="3"/>
      <c r="AD214" s="4" t="s">
        <v>67</v>
      </c>
    </row>
    <row r="215" spans="1:30" ht="78.75" x14ac:dyDescent="0.25">
      <c r="A215" s="8" t="s">
        <v>2331</v>
      </c>
      <c r="B215" s="3">
        <v>44685</v>
      </c>
      <c r="C215" s="6">
        <v>1416</v>
      </c>
      <c r="D215" s="8" t="s">
        <v>2637</v>
      </c>
      <c r="E215" s="9" t="s">
        <v>2636</v>
      </c>
      <c r="F215" s="3">
        <v>44708</v>
      </c>
      <c r="G215" s="8" t="s">
        <v>2485</v>
      </c>
      <c r="H215" s="4" t="s">
        <v>74</v>
      </c>
      <c r="I215" s="4" t="s">
        <v>2330</v>
      </c>
      <c r="J215" s="5">
        <v>290508444</v>
      </c>
      <c r="K215" s="35">
        <f t="shared" si="99"/>
        <v>290508444</v>
      </c>
      <c r="L215" s="35">
        <f t="shared" si="99"/>
        <v>290508444</v>
      </c>
      <c r="M215" s="4" t="s">
        <v>458</v>
      </c>
      <c r="N215" s="4" t="s">
        <v>449</v>
      </c>
      <c r="O215" s="4" t="s">
        <v>2486</v>
      </c>
      <c r="P215" s="12">
        <v>0</v>
      </c>
      <c r="Q215" s="6">
        <v>100</v>
      </c>
      <c r="R215" s="6" t="s">
        <v>28</v>
      </c>
      <c r="S215" s="7">
        <v>400</v>
      </c>
      <c r="T215" s="35" t="e">
        <f t="shared" si="100"/>
        <v>#REF!</v>
      </c>
      <c r="U215" s="5" t="e">
        <f t="shared" si="98"/>
        <v>#REF!</v>
      </c>
      <c r="V215" s="5" t="e">
        <f>W215+#REF!+X215</f>
        <v>#REF!</v>
      </c>
      <c r="W215" s="5">
        <v>1652400</v>
      </c>
      <c r="X215" s="5"/>
      <c r="Y215" s="5" t="e">
        <f>_xlfn.CEILING.MATH(#REF!)</f>
        <v>#REF!</v>
      </c>
      <c r="Z215" s="4"/>
      <c r="AA215" s="3">
        <v>44986</v>
      </c>
      <c r="AB215" s="3"/>
      <c r="AC215" s="3"/>
      <c r="AD215" s="4" t="s">
        <v>67</v>
      </c>
    </row>
    <row r="216" spans="1:30" ht="78.75" x14ac:dyDescent="0.25">
      <c r="A216" s="8" t="s">
        <v>2329</v>
      </c>
      <c r="B216" s="3">
        <v>44685</v>
      </c>
      <c r="C216" s="6">
        <v>1416</v>
      </c>
      <c r="D216" s="8" t="s">
        <v>2639</v>
      </c>
      <c r="E216" s="9" t="s">
        <v>2638</v>
      </c>
      <c r="F216" s="3">
        <v>44713</v>
      </c>
      <c r="G216" s="8" t="s">
        <v>2518</v>
      </c>
      <c r="H216" s="4" t="s">
        <v>74</v>
      </c>
      <c r="I216" s="4" t="s">
        <v>2160</v>
      </c>
      <c r="J216" s="5">
        <v>759168864</v>
      </c>
      <c r="K216" s="35">
        <f t="shared" si="99"/>
        <v>759168864</v>
      </c>
      <c r="L216" s="35">
        <f t="shared" si="99"/>
        <v>759168864</v>
      </c>
      <c r="M216" s="4" t="s">
        <v>519</v>
      </c>
      <c r="N216" s="4" t="s">
        <v>2521</v>
      </c>
      <c r="O216" s="4" t="s">
        <v>33</v>
      </c>
      <c r="P216" s="12">
        <v>0</v>
      </c>
      <c r="Q216" s="6">
        <v>100</v>
      </c>
      <c r="R216" s="6" t="s">
        <v>26</v>
      </c>
      <c r="S216" s="7">
        <v>5</v>
      </c>
      <c r="T216" s="35" t="e">
        <f t="shared" si="100"/>
        <v>#REF!</v>
      </c>
      <c r="U216" s="5" t="e">
        <f t="shared" si="98"/>
        <v>#REF!</v>
      </c>
      <c r="V216" s="5" t="e">
        <f>W216+#REF!+X216</f>
        <v>#REF!</v>
      </c>
      <c r="W216" s="5">
        <v>40800</v>
      </c>
      <c r="X216" s="5"/>
      <c r="Y216" s="5" t="e">
        <f>_xlfn.CEILING.MATH(#REF!)</f>
        <v>#REF!</v>
      </c>
      <c r="Z216" s="4"/>
      <c r="AA216" s="3">
        <v>44986</v>
      </c>
      <c r="AB216" s="3"/>
      <c r="AC216" s="3"/>
      <c r="AD216" s="4" t="s">
        <v>67</v>
      </c>
    </row>
    <row r="217" spans="1:30" ht="78.75" x14ac:dyDescent="0.25">
      <c r="A217" s="8" t="s">
        <v>2328</v>
      </c>
      <c r="B217" s="3">
        <v>44685</v>
      </c>
      <c r="C217" s="6">
        <v>1416</v>
      </c>
      <c r="D217" s="8" t="s">
        <v>2673</v>
      </c>
      <c r="E217" s="9" t="s">
        <v>2672</v>
      </c>
      <c r="F217" s="3">
        <v>44626</v>
      </c>
      <c r="G217" s="8" t="s">
        <v>2671</v>
      </c>
      <c r="H217" s="4" t="s">
        <v>2377</v>
      </c>
      <c r="I217" s="4" t="s">
        <v>2215</v>
      </c>
      <c r="J217" s="5">
        <v>5880660.75</v>
      </c>
      <c r="K217" s="35">
        <f t="shared" si="99"/>
        <v>5880660.75</v>
      </c>
      <c r="L217" s="5">
        <v>11761321.5</v>
      </c>
      <c r="M217" s="4" t="s">
        <v>2674</v>
      </c>
      <c r="N217" s="4" t="s">
        <v>2675</v>
      </c>
      <c r="O217" s="4" t="s">
        <v>22</v>
      </c>
      <c r="P217" s="12">
        <v>100</v>
      </c>
      <c r="Q217" s="6">
        <v>0</v>
      </c>
      <c r="R217" s="6" t="s">
        <v>43</v>
      </c>
      <c r="S217" s="7">
        <v>28</v>
      </c>
      <c r="T217" s="35" t="e">
        <f t="shared" si="100"/>
        <v>#REF!</v>
      </c>
      <c r="U217" s="5" t="e">
        <f t="shared" si="98"/>
        <v>#REF!</v>
      </c>
      <c r="V217" s="5" t="e">
        <f>W217+#REF!+X217</f>
        <v>#REF!</v>
      </c>
      <c r="W217" s="5">
        <v>747225</v>
      </c>
      <c r="X217" s="5"/>
      <c r="Y217" s="5" t="e">
        <f>_xlfn.CEILING.MATH(#REF!)</f>
        <v>#REF!</v>
      </c>
      <c r="Z217" s="4"/>
      <c r="AA217" s="3">
        <v>44986</v>
      </c>
      <c r="AB217" s="3">
        <v>45352</v>
      </c>
      <c r="AC217" s="3"/>
      <c r="AD217" s="4" t="s">
        <v>67</v>
      </c>
    </row>
    <row r="218" spans="1:30" ht="157.5" x14ac:dyDescent="0.25">
      <c r="A218" s="8" t="s">
        <v>2326</v>
      </c>
      <c r="B218" s="3">
        <v>44687</v>
      </c>
      <c r="C218" s="6">
        <v>1416</v>
      </c>
      <c r="D218" s="8" t="s">
        <v>2641</v>
      </c>
      <c r="E218" s="9" t="s">
        <v>2640</v>
      </c>
      <c r="F218" s="3">
        <v>44711</v>
      </c>
      <c r="G218" s="8" t="s">
        <v>2454</v>
      </c>
      <c r="H218" s="4" t="s">
        <v>443</v>
      </c>
      <c r="I218" s="4" t="s">
        <v>2255</v>
      </c>
      <c r="J218" s="5">
        <v>86973354.299999997</v>
      </c>
      <c r="K218" s="35">
        <f t="shared" si="99"/>
        <v>86973354.299999997</v>
      </c>
      <c r="L218" s="35">
        <f t="shared" si="99"/>
        <v>86973354.299999997</v>
      </c>
      <c r="M218" s="4" t="s">
        <v>2469</v>
      </c>
      <c r="N218" s="4" t="s">
        <v>2470</v>
      </c>
      <c r="O218" s="4" t="s">
        <v>22</v>
      </c>
      <c r="P218" s="12">
        <v>100</v>
      </c>
      <c r="Q218" s="6">
        <v>0</v>
      </c>
      <c r="R218" s="6" t="s">
        <v>43</v>
      </c>
      <c r="S218" s="7">
        <v>30</v>
      </c>
      <c r="T218" s="35" t="e">
        <f t="shared" si="100"/>
        <v>#REF!</v>
      </c>
      <c r="U218" s="5" t="e">
        <f t="shared" si="98"/>
        <v>#REF!</v>
      </c>
      <c r="V218" s="5" t="e">
        <f>W218+#REF!+X218</f>
        <v>#REF!</v>
      </c>
      <c r="W218" s="5">
        <v>693070</v>
      </c>
      <c r="X218" s="5"/>
      <c r="Y218" s="5" t="e">
        <f>_xlfn.CEILING.MATH(#REF!)</f>
        <v>#REF!</v>
      </c>
      <c r="Z218" s="4"/>
      <c r="AA218" s="3">
        <v>44958</v>
      </c>
      <c r="AB218" s="3"/>
      <c r="AC218" s="3"/>
      <c r="AD218" s="13" t="s">
        <v>67</v>
      </c>
    </row>
    <row r="219" spans="1:30" ht="204.75" x14ac:dyDescent="0.25">
      <c r="A219" s="8" t="s">
        <v>2325</v>
      </c>
      <c r="B219" s="3">
        <v>44687</v>
      </c>
      <c r="C219" s="6">
        <v>1416</v>
      </c>
      <c r="D219" s="8" t="s">
        <v>2643</v>
      </c>
      <c r="E219" s="9" t="s">
        <v>2642</v>
      </c>
      <c r="F219" s="3">
        <v>44711</v>
      </c>
      <c r="G219" s="8" t="s">
        <v>2455</v>
      </c>
      <c r="H219" s="4" t="s">
        <v>77</v>
      </c>
      <c r="I219" s="4" t="s">
        <v>2260</v>
      </c>
      <c r="J219" s="5">
        <v>184820400</v>
      </c>
      <c r="K219" s="35">
        <f t="shared" si="99"/>
        <v>184820400</v>
      </c>
      <c r="L219" s="35">
        <f t="shared" si="99"/>
        <v>184820400</v>
      </c>
      <c r="M219" s="4" t="s">
        <v>505</v>
      </c>
      <c r="N219" s="4" t="s">
        <v>2471</v>
      </c>
      <c r="O219" s="4" t="s">
        <v>22</v>
      </c>
      <c r="P219" s="12">
        <v>100</v>
      </c>
      <c r="Q219" s="6">
        <v>0</v>
      </c>
      <c r="R219" s="6" t="s">
        <v>23</v>
      </c>
      <c r="S219" s="7">
        <v>1000</v>
      </c>
      <c r="T219" s="35" t="e">
        <f t="shared" si="100"/>
        <v>#REF!</v>
      </c>
      <c r="U219" s="5" t="e">
        <f t="shared" si="98"/>
        <v>#REF!</v>
      </c>
      <c r="V219" s="5" t="e">
        <f>W219+#REF!+X219</f>
        <v>#REF!</v>
      </c>
      <c r="W219" s="5">
        <v>23544000</v>
      </c>
      <c r="X219" s="5"/>
      <c r="Y219" s="5" t="e">
        <f>_xlfn.CEILING.MATH(#REF!)</f>
        <v>#REF!</v>
      </c>
      <c r="Z219" s="4"/>
      <c r="AA219" s="3">
        <v>44958</v>
      </c>
      <c r="AB219" s="3"/>
      <c r="AC219" s="3"/>
      <c r="AD219" s="4" t="s">
        <v>67</v>
      </c>
    </row>
    <row r="220" spans="1:30" ht="78.75" x14ac:dyDescent="0.25">
      <c r="A220" s="8" t="s">
        <v>2324</v>
      </c>
      <c r="B220" s="3">
        <v>44687</v>
      </c>
      <c r="C220" s="6">
        <v>1416</v>
      </c>
      <c r="D220" s="8" t="s">
        <v>2645</v>
      </c>
      <c r="E220" s="9" t="s">
        <v>2644</v>
      </c>
      <c r="F220" s="3">
        <v>44711</v>
      </c>
      <c r="G220" s="8" t="s">
        <v>2456</v>
      </c>
      <c r="H220" s="4" t="s">
        <v>443</v>
      </c>
      <c r="I220" s="4" t="s">
        <v>2259</v>
      </c>
      <c r="J220" s="5">
        <v>23112000</v>
      </c>
      <c r="K220" s="35">
        <f t="shared" si="99"/>
        <v>23112000</v>
      </c>
      <c r="L220" s="35">
        <f t="shared" si="99"/>
        <v>23112000</v>
      </c>
      <c r="M220" s="4" t="s">
        <v>2472</v>
      </c>
      <c r="N220" s="4" t="s">
        <v>2473</v>
      </c>
      <c r="O220" s="4" t="s">
        <v>665</v>
      </c>
      <c r="P220" s="6">
        <v>0</v>
      </c>
      <c r="Q220" s="6">
        <v>100</v>
      </c>
      <c r="R220" s="6" t="s">
        <v>43</v>
      </c>
      <c r="S220" s="7">
        <v>50</v>
      </c>
      <c r="T220" s="35" t="e">
        <f t="shared" si="100"/>
        <v>#REF!</v>
      </c>
      <c r="U220" s="5" t="e">
        <f t="shared" si="98"/>
        <v>#REF!</v>
      </c>
      <c r="V220" s="5" t="e">
        <f>W220+#REF!+X220</f>
        <v>#REF!</v>
      </c>
      <c r="W220" s="5">
        <v>1540800</v>
      </c>
      <c r="X220" s="5"/>
      <c r="Y220" s="5" t="e">
        <f>_xlfn.CEILING.MATH(#REF!)</f>
        <v>#REF!</v>
      </c>
      <c r="Z220" s="4"/>
      <c r="AA220" s="3">
        <v>44958</v>
      </c>
      <c r="AB220" s="3"/>
      <c r="AC220" s="3"/>
      <c r="AD220" s="4" t="s">
        <v>67</v>
      </c>
    </row>
    <row r="221" spans="1:30" ht="157.5" x14ac:dyDescent="0.25">
      <c r="A221" s="8" t="s">
        <v>2357</v>
      </c>
      <c r="B221" s="3">
        <v>44693</v>
      </c>
      <c r="C221" s="6">
        <v>1416</v>
      </c>
      <c r="D221" s="8" t="s">
        <v>2647</v>
      </c>
      <c r="E221" s="9" t="s">
        <v>2646</v>
      </c>
      <c r="F221" s="3">
        <v>44712</v>
      </c>
      <c r="G221" s="8" t="s">
        <v>2513</v>
      </c>
      <c r="H221" s="4" t="s">
        <v>476</v>
      </c>
      <c r="I221" s="4" t="s">
        <v>2274</v>
      </c>
      <c r="J221" s="5">
        <v>28072993</v>
      </c>
      <c r="K221" s="35">
        <f t="shared" si="99"/>
        <v>28072993</v>
      </c>
      <c r="L221" s="35">
        <f t="shared" si="99"/>
        <v>28072993</v>
      </c>
      <c r="M221" s="4" t="s">
        <v>2514</v>
      </c>
      <c r="N221" s="4" t="s">
        <v>2515</v>
      </c>
      <c r="O221" s="4" t="s">
        <v>22</v>
      </c>
      <c r="P221" s="12">
        <v>100</v>
      </c>
      <c r="Q221" s="6">
        <v>0</v>
      </c>
      <c r="R221" s="6" t="s">
        <v>43</v>
      </c>
      <c r="S221" s="7">
        <v>50</v>
      </c>
      <c r="T221" s="35" t="e">
        <f t="shared" si="100"/>
        <v>#REF!</v>
      </c>
      <c r="U221" s="5" t="e">
        <f t="shared" si="98"/>
        <v>#REF!</v>
      </c>
      <c r="V221" s="5" t="e">
        <f>W221+#REF!+X221</f>
        <v>#REF!</v>
      </c>
      <c r="W221" s="5">
        <v>1770050</v>
      </c>
      <c r="X221" s="5"/>
      <c r="Y221" s="5" t="e">
        <f>_xlfn.CEILING.MATH(#REF!)</f>
        <v>#REF!</v>
      </c>
      <c r="Z221" s="4"/>
      <c r="AA221" s="3">
        <v>44986</v>
      </c>
      <c r="AB221" s="3"/>
      <c r="AC221" s="3"/>
      <c r="AD221" s="4" t="s">
        <v>67</v>
      </c>
    </row>
    <row r="222" spans="1:30" ht="78.75" x14ac:dyDescent="0.25">
      <c r="A222" s="8" t="s">
        <v>2355</v>
      </c>
      <c r="B222" s="3">
        <v>44693</v>
      </c>
      <c r="C222" s="6">
        <v>1416</v>
      </c>
      <c r="D222" s="8" t="s">
        <v>2735</v>
      </c>
      <c r="E222" s="9" t="s">
        <v>2734</v>
      </c>
      <c r="F222" s="3">
        <v>44718</v>
      </c>
      <c r="G222" s="8" t="s">
        <v>2736</v>
      </c>
      <c r="H222" s="4" t="s">
        <v>2738</v>
      </c>
      <c r="I222" s="4" t="s">
        <v>2256</v>
      </c>
      <c r="J222" s="5">
        <v>161917201.74000001</v>
      </c>
      <c r="K222" s="35">
        <f t="shared" si="99"/>
        <v>161917201.74000001</v>
      </c>
      <c r="L222" s="35">
        <f t="shared" si="99"/>
        <v>161917201.74000001</v>
      </c>
      <c r="M222" s="4" t="s">
        <v>1296</v>
      </c>
      <c r="N222" s="4" t="s">
        <v>2739</v>
      </c>
      <c r="O222" s="4" t="s">
        <v>1180</v>
      </c>
      <c r="P222" s="12">
        <v>0</v>
      </c>
      <c r="Q222" s="6">
        <v>100</v>
      </c>
      <c r="R222" s="6" t="s">
        <v>26</v>
      </c>
      <c r="S222" s="7">
        <v>3</v>
      </c>
      <c r="T222" s="35" t="e">
        <f t="shared" si="100"/>
        <v>#REF!</v>
      </c>
      <c r="U222" s="5" t="e">
        <f t="shared" si="98"/>
        <v>#REF!</v>
      </c>
      <c r="V222" s="5" t="e">
        <f>W222+#REF!+X222</f>
        <v>#REF!</v>
      </c>
      <c r="W222" s="5">
        <v>3189</v>
      </c>
      <c r="X222" s="5"/>
      <c r="Y222" s="5" t="e">
        <f>_xlfn.CEILING.MATH(#REF!)</f>
        <v>#REF!</v>
      </c>
      <c r="Z222" s="4"/>
      <c r="AA222" s="3">
        <v>44986</v>
      </c>
      <c r="AB222" s="3"/>
      <c r="AC222" s="3"/>
      <c r="AD222" s="4" t="s">
        <v>67</v>
      </c>
    </row>
    <row r="223" spans="1:30" ht="78.75" x14ac:dyDescent="0.25">
      <c r="A223" s="8" t="s">
        <v>2354</v>
      </c>
      <c r="B223" s="3">
        <v>44693</v>
      </c>
      <c r="C223" s="6">
        <v>1416</v>
      </c>
      <c r="D223" s="8" t="s">
        <v>2790</v>
      </c>
      <c r="E223" s="9" t="s">
        <v>2789</v>
      </c>
      <c r="F223" s="3">
        <v>44722</v>
      </c>
      <c r="G223" s="8" t="s">
        <v>2791</v>
      </c>
      <c r="H223" s="4" t="s">
        <v>77</v>
      </c>
      <c r="I223" s="4" t="s">
        <v>1723</v>
      </c>
      <c r="J223" s="5">
        <v>467593344</v>
      </c>
      <c r="K223" s="35">
        <f t="shared" si="99"/>
        <v>467593344</v>
      </c>
      <c r="L223" s="35">
        <f t="shared" si="99"/>
        <v>467593344</v>
      </c>
      <c r="M223" s="4" t="s">
        <v>448</v>
      </c>
      <c r="N223" s="4" t="s">
        <v>449</v>
      </c>
      <c r="O223" s="4" t="s">
        <v>22</v>
      </c>
      <c r="P223" s="12">
        <v>100</v>
      </c>
      <c r="Q223" s="6">
        <v>0</v>
      </c>
      <c r="R223" s="6" t="s">
        <v>28</v>
      </c>
      <c r="S223" s="7">
        <v>400</v>
      </c>
      <c r="T223" s="35" t="e">
        <f t="shared" si="100"/>
        <v>#REF!</v>
      </c>
      <c r="U223" s="5" t="e">
        <f t="shared" si="98"/>
        <v>#REF!</v>
      </c>
      <c r="V223" s="5" t="e">
        <f>W223+#REF!+X223</f>
        <v>#REF!</v>
      </c>
      <c r="W223" s="5">
        <v>2848400</v>
      </c>
      <c r="X223" s="5"/>
      <c r="Y223" s="5" t="e">
        <f>_xlfn.CEILING.MATH(#REF!)</f>
        <v>#REF!</v>
      </c>
      <c r="Z223" s="4"/>
      <c r="AA223" s="3">
        <v>44958</v>
      </c>
      <c r="AB223" s="3"/>
      <c r="AC223" s="3"/>
      <c r="AD223" s="4" t="s">
        <v>67</v>
      </c>
    </row>
    <row r="224" spans="1:30" ht="75" x14ac:dyDescent="0.25">
      <c r="A224" s="8" t="s">
        <v>2353</v>
      </c>
      <c r="B224" s="3">
        <v>44693</v>
      </c>
      <c r="C224" s="6">
        <v>1416</v>
      </c>
      <c r="D224" s="8" t="s">
        <v>2750</v>
      </c>
      <c r="E224" s="9" t="s">
        <v>2749</v>
      </c>
      <c r="F224" s="3">
        <v>44718</v>
      </c>
      <c r="G224" s="8" t="s">
        <v>2737</v>
      </c>
      <c r="H224" s="4" t="s">
        <v>443</v>
      </c>
      <c r="I224" s="4" t="s">
        <v>2273</v>
      </c>
      <c r="J224" s="5">
        <v>17058000</v>
      </c>
      <c r="K224" s="35">
        <f t="shared" si="99"/>
        <v>17058000</v>
      </c>
      <c r="L224" s="35">
        <f t="shared" si="99"/>
        <v>17058000</v>
      </c>
      <c r="M224" s="4" t="s">
        <v>2751</v>
      </c>
      <c r="N224" s="4" t="s">
        <v>2166</v>
      </c>
      <c r="O224" s="4" t="s">
        <v>22</v>
      </c>
      <c r="P224" s="12">
        <v>100</v>
      </c>
      <c r="Q224" s="6">
        <v>0</v>
      </c>
      <c r="R224" s="6" t="s">
        <v>43</v>
      </c>
      <c r="S224" s="7">
        <v>50</v>
      </c>
      <c r="T224" s="35" t="e">
        <f t="shared" si="100"/>
        <v>#REF!</v>
      </c>
      <c r="U224" s="5" t="e">
        <f t="shared" si="98"/>
        <v>#REF!</v>
      </c>
      <c r="V224" s="5" t="e">
        <f>W224+#REF!+X224</f>
        <v>#REF!</v>
      </c>
      <c r="W224" s="5">
        <v>710750</v>
      </c>
      <c r="X224" s="5"/>
      <c r="Y224" s="5" t="e">
        <f>_xlfn.CEILING.MATH(#REF!)</f>
        <v>#REF!</v>
      </c>
      <c r="Z224" s="4"/>
      <c r="AA224" s="3">
        <v>44958</v>
      </c>
      <c r="AB224" s="3"/>
      <c r="AC224" s="3"/>
      <c r="AD224" s="4" t="s">
        <v>67</v>
      </c>
    </row>
    <row r="225" spans="1:30" ht="47.25" x14ac:dyDescent="0.25">
      <c r="A225" s="8" t="s">
        <v>2352</v>
      </c>
      <c r="B225" s="3">
        <v>44693</v>
      </c>
      <c r="C225" s="6">
        <v>1416</v>
      </c>
      <c r="D225" s="8" t="s">
        <v>462</v>
      </c>
      <c r="E225" s="8" t="s">
        <v>462</v>
      </c>
      <c r="F225" s="8" t="s">
        <v>462</v>
      </c>
      <c r="G225" s="8" t="s">
        <v>462</v>
      </c>
      <c r="H225" s="8" t="s">
        <v>462</v>
      </c>
      <c r="I225" s="4" t="s">
        <v>2318</v>
      </c>
      <c r="J225" s="10" t="s">
        <v>462</v>
      </c>
      <c r="K225" s="10" t="s">
        <v>462</v>
      </c>
      <c r="L225" s="10" t="s">
        <v>462</v>
      </c>
      <c r="M225" s="10" t="s">
        <v>462</v>
      </c>
      <c r="N225" s="10" t="s">
        <v>462</v>
      </c>
      <c r="O225" s="10" t="s">
        <v>462</v>
      </c>
      <c r="P225" s="10" t="s">
        <v>462</v>
      </c>
      <c r="Q225" s="10" t="s">
        <v>462</v>
      </c>
      <c r="R225" s="10" t="s">
        <v>462</v>
      </c>
      <c r="S225" s="10" t="s">
        <v>462</v>
      </c>
      <c r="T225" s="10" t="s">
        <v>462</v>
      </c>
      <c r="U225" s="10" t="s">
        <v>462</v>
      </c>
      <c r="V225" s="10" t="s">
        <v>462</v>
      </c>
      <c r="W225" s="10" t="s">
        <v>462</v>
      </c>
      <c r="X225" s="10" t="s">
        <v>462</v>
      </c>
      <c r="Y225" s="10" t="s">
        <v>462</v>
      </c>
      <c r="Z225" s="10" t="s">
        <v>462</v>
      </c>
      <c r="AA225" s="10" t="s">
        <v>462</v>
      </c>
      <c r="AB225" s="10" t="s">
        <v>462</v>
      </c>
      <c r="AC225" s="10" t="s">
        <v>462</v>
      </c>
      <c r="AD225" s="10" t="s">
        <v>462</v>
      </c>
    </row>
    <row r="226" spans="1:30" ht="78.75" x14ac:dyDescent="0.25">
      <c r="A226" s="8" t="s">
        <v>2351</v>
      </c>
      <c r="B226" s="3">
        <v>44693</v>
      </c>
      <c r="C226" s="6">
        <v>1416</v>
      </c>
      <c r="D226" s="8" t="s">
        <v>2753</v>
      </c>
      <c r="E226" s="9" t="s">
        <v>2752</v>
      </c>
      <c r="F226" s="3">
        <v>44718</v>
      </c>
      <c r="G226" s="8" t="s">
        <v>2754</v>
      </c>
      <c r="H226" s="56" t="s">
        <v>443</v>
      </c>
      <c r="I226" s="4" t="s">
        <v>2257</v>
      </c>
      <c r="J226" s="5">
        <v>31628688</v>
      </c>
      <c r="K226" s="35">
        <f t="shared" ref="K226:L246" si="101">J226</f>
        <v>31628688</v>
      </c>
      <c r="L226" s="35">
        <f t="shared" si="101"/>
        <v>31628688</v>
      </c>
      <c r="M226" s="4" t="s">
        <v>444</v>
      </c>
      <c r="N226" s="4" t="s">
        <v>2758</v>
      </c>
      <c r="O226" s="4" t="s">
        <v>22</v>
      </c>
      <c r="P226" s="12">
        <v>100</v>
      </c>
      <c r="Q226" s="6">
        <v>0</v>
      </c>
      <c r="R226" s="6" t="s">
        <v>43</v>
      </c>
      <c r="S226" s="7">
        <v>30</v>
      </c>
      <c r="T226" s="35" t="e">
        <f t="shared" ref="T226:T253" si="102">L226/V226</f>
        <v>#REF!</v>
      </c>
      <c r="U226" s="5" t="e">
        <f>T226*S226</f>
        <v>#REF!</v>
      </c>
      <c r="V226" s="5" t="e">
        <f>W226+#REF!+X226</f>
        <v>#REF!</v>
      </c>
      <c r="W226" s="5">
        <v>2839200</v>
      </c>
      <c r="X226" s="5"/>
      <c r="Y226" s="5" t="e">
        <f>_xlfn.CEILING.MATH(#REF!)</f>
        <v>#REF!</v>
      </c>
      <c r="Z226" s="4"/>
      <c r="AA226" s="3">
        <v>44958</v>
      </c>
      <c r="AB226" s="3"/>
      <c r="AC226" s="3"/>
      <c r="AD226" s="4" t="s">
        <v>67</v>
      </c>
    </row>
    <row r="227" spans="1:30" ht="75" x14ac:dyDescent="0.25">
      <c r="A227" s="8" t="s">
        <v>2350</v>
      </c>
      <c r="B227" s="3">
        <v>44693</v>
      </c>
      <c r="C227" s="6">
        <v>1416</v>
      </c>
      <c r="D227" s="8" t="s">
        <v>2760</v>
      </c>
      <c r="E227" s="9" t="s">
        <v>2759</v>
      </c>
      <c r="F227" s="3">
        <v>44718</v>
      </c>
      <c r="G227" s="8" t="s">
        <v>2755</v>
      </c>
      <c r="H227" s="56" t="s">
        <v>443</v>
      </c>
      <c r="I227" s="4" t="s">
        <v>2319</v>
      </c>
      <c r="J227" s="5">
        <v>9148533.9000000004</v>
      </c>
      <c r="K227" s="35">
        <f t="shared" si="101"/>
        <v>9148533.9000000004</v>
      </c>
      <c r="L227" s="35">
        <f t="shared" si="101"/>
        <v>9148533.9000000004</v>
      </c>
      <c r="M227" s="4" t="s">
        <v>2751</v>
      </c>
      <c r="N227" s="4" t="s">
        <v>2761</v>
      </c>
      <c r="O227" s="4" t="s">
        <v>22</v>
      </c>
      <c r="P227" s="6">
        <v>100</v>
      </c>
      <c r="Q227" s="6">
        <v>0</v>
      </c>
      <c r="R227" s="6" t="s">
        <v>43</v>
      </c>
      <c r="S227" s="7">
        <v>50</v>
      </c>
      <c r="T227" s="35" t="e">
        <f t="shared" si="102"/>
        <v>#REF!</v>
      </c>
      <c r="U227" s="5" t="e">
        <f>T227*S227</f>
        <v>#REF!</v>
      </c>
      <c r="V227" s="5" t="e">
        <f>W227+#REF!+X227</f>
        <v>#REF!</v>
      </c>
      <c r="W227" s="5">
        <v>218290</v>
      </c>
      <c r="X227" s="5"/>
      <c r="Y227" s="5" t="e">
        <f>_xlfn.CEILING.MATH(#REF!)</f>
        <v>#REF!</v>
      </c>
      <c r="Z227" s="4"/>
      <c r="AA227" s="3">
        <v>44958</v>
      </c>
      <c r="AB227" s="3"/>
      <c r="AC227" s="3"/>
      <c r="AD227" s="4" t="s">
        <v>67</v>
      </c>
    </row>
    <row r="228" spans="1:30" ht="78.75" x14ac:dyDescent="0.25">
      <c r="A228" s="8" t="s">
        <v>2348</v>
      </c>
      <c r="B228" s="3">
        <v>44693</v>
      </c>
      <c r="C228" s="6">
        <v>1416</v>
      </c>
      <c r="D228" s="8" t="s">
        <v>2915</v>
      </c>
      <c r="E228" s="9" t="s">
        <v>2810</v>
      </c>
      <c r="F228" s="3">
        <v>44728</v>
      </c>
      <c r="G228" s="8" t="s">
        <v>2848</v>
      </c>
      <c r="H228" s="56" t="s">
        <v>74</v>
      </c>
      <c r="I228" s="4" t="s">
        <v>2261</v>
      </c>
      <c r="J228" s="5">
        <v>1762304788.53</v>
      </c>
      <c r="K228" s="35">
        <f t="shared" si="101"/>
        <v>1762304788.53</v>
      </c>
      <c r="L228" s="35">
        <f t="shared" si="101"/>
        <v>1762304788.53</v>
      </c>
      <c r="M228" s="4" t="s">
        <v>783</v>
      </c>
      <c r="N228" s="4" t="s">
        <v>2811</v>
      </c>
      <c r="O228" s="4" t="s">
        <v>2812</v>
      </c>
      <c r="P228" s="12">
        <v>0</v>
      </c>
      <c r="Q228" s="6">
        <v>100</v>
      </c>
      <c r="R228" s="6" t="s">
        <v>26</v>
      </c>
      <c r="S228" s="7">
        <v>3</v>
      </c>
      <c r="T228" s="35" t="e">
        <f t="shared" si="102"/>
        <v>#REF!</v>
      </c>
      <c r="U228" s="5" t="e">
        <f>T228*S228</f>
        <v>#REF!</v>
      </c>
      <c r="V228" s="5" t="e">
        <f>W228+#REF!+X228</f>
        <v>#REF!</v>
      </c>
      <c r="W228" s="5">
        <v>27717</v>
      </c>
      <c r="X228" s="5"/>
      <c r="Y228" s="5" t="e">
        <f>_xlfn.CEILING.MATH(#REF!)</f>
        <v>#REF!</v>
      </c>
      <c r="Z228" s="4"/>
      <c r="AA228" s="3">
        <v>44986</v>
      </c>
      <c r="AB228" s="3"/>
      <c r="AC228" s="3"/>
      <c r="AD228" s="4" t="s">
        <v>67</v>
      </c>
    </row>
    <row r="229" spans="1:30" ht="157.5" x14ac:dyDescent="0.25">
      <c r="A229" s="8" t="s">
        <v>2347</v>
      </c>
      <c r="B229" s="3">
        <v>44693</v>
      </c>
      <c r="C229" s="6">
        <v>1416</v>
      </c>
      <c r="D229" s="8" t="s">
        <v>2765</v>
      </c>
      <c r="E229" s="9" t="s">
        <v>2762</v>
      </c>
      <c r="F229" s="3">
        <v>44718</v>
      </c>
      <c r="G229" s="8" t="s">
        <v>2767</v>
      </c>
      <c r="H229" s="4" t="s">
        <v>443</v>
      </c>
      <c r="I229" s="4" t="s">
        <v>2317</v>
      </c>
      <c r="J229" s="5">
        <v>13696462.800000001</v>
      </c>
      <c r="K229" s="35">
        <f t="shared" si="101"/>
        <v>13696462.800000001</v>
      </c>
      <c r="L229" s="35">
        <f t="shared" si="101"/>
        <v>13696462.800000001</v>
      </c>
      <c r="M229" s="4" t="s">
        <v>2770</v>
      </c>
      <c r="N229" s="4" t="s">
        <v>2771</v>
      </c>
      <c r="O229" s="4" t="s">
        <v>22</v>
      </c>
      <c r="P229" s="12">
        <v>100</v>
      </c>
      <c r="Q229" s="6">
        <v>0</v>
      </c>
      <c r="R229" s="6" t="s">
        <v>43</v>
      </c>
      <c r="S229" s="18">
        <v>50</v>
      </c>
      <c r="T229" s="35" t="e">
        <f t="shared" si="102"/>
        <v>#REF!</v>
      </c>
      <c r="U229" s="5" t="e">
        <f>T229*S229</f>
        <v>#REF!</v>
      </c>
      <c r="V229" s="5" t="e">
        <f>W229+#REF!+X229</f>
        <v>#REF!</v>
      </c>
      <c r="W229" s="5">
        <v>599670</v>
      </c>
      <c r="X229" s="5"/>
      <c r="Y229" s="5" t="e">
        <f>_xlfn.CEILING.MATH(#REF!)</f>
        <v>#REF!</v>
      </c>
      <c r="Z229" s="4"/>
      <c r="AA229" s="3">
        <v>44958</v>
      </c>
      <c r="AB229" s="3"/>
      <c r="AC229" s="3"/>
      <c r="AD229" s="4" t="s">
        <v>67</v>
      </c>
    </row>
    <row r="230" spans="1:30" ht="126" x14ac:dyDescent="0.25">
      <c r="A230" s="8" t="s">
        <v>2552</v>
      </c>
      <c r="B230" s="3">
        <v>44697</v>
      </c>
      <c r="C230" s="6">
        <v>1416</v>
      </c>
      <c r="D230" s="8" t="s">
        <v>2766</v>
      </c>
      <c r="E230" s="9" t="s">
        <v>2763</v>
      </c>
      <c r="F230" s="3">
        <v>44718</v>
      </c>
      <c r="G230" s="8" t="s">
        <v>2768</v>
      </c>
      <c r="H230" s="4" t="s">
        <v>2772</v>
      </c>
      <c r="I230" s="4" t="s">
        <v>2320</v>
      </c>
      <c r="J230" s="5">
        <v>1781435.6</v>
      </c>
      <c r="K230" s="35">
        <f t="shared" si="101"/>
        <v>1781435.6</v>
      </c>
      <c r="L230" s="35">
        <f t="shared" si="101"/>
        <v>1781435.6</v>
      </c>
      <c r="M230" s="4" t="s">
        <v>2773</v>
      </c>
      <c r="N230" s="4" t="s">
        <v>2774</v>
      </c>
      <c r="O230" s="4" t="s">
        <v>22</v>
      </c>
      <c r="P230" s="6">
        <v>100</v>
      </c>
      <c r="Q230" s="6">
        <v>0</v>
      </c>
      <c r="R230" s="6" t="s">
        <v>43</v>
      </c>
      <c r="S230" s="18" t="s">
        <v>2775</v>
      </c>
      <c r="T230" s="35" t="e">
        <f t="shared" si="102"/>
        <v>#REF!</v>
      </c>
      <c r="U230" s="21" t="s">
        <v>2776</v>
      </c>
      <c r="V230" s="5" t="e">
        <f>W230+#REF!+X230</f>
        <v>#REF!</v>
      </c>
      <c r="W230" s="5">
        <v>18230</v>
      </c>
      <c r="X230" s="5"/>
      <c r="Y230" s="5" t="e">
        <f>_xlfn.CEILING.MATH(#REF!)</f>
        <v>#REF!</v>
      </c>
      <c r="Z230" s="4"/>
      <c r="AA230" s="3">
        <v>44986</v>
      </c>
      <c r="AB230" s="3"/>
      <c r="AC230" s="3"/>
      <c r="AD230" s="4" t="s">
        <v>67</v>
      </c>
    </row>
    <row r="231" spans="1:30" ht="157.5" x14ac:dyDescent="0.25">
      <c r="A231" s="8" t="s">
        <v>2553</v>
      </c>
      <c r="B231" s="3">
        <v>44697</v>
      </c>
      <c r="C231" s="6">
        <v>1416</v>
      </c>
      <c r="D231" s="8" t="s">
        <v>3093</v>
      </c>
      <c r="E231" s="9" t="s">
        <v>2764</v>
      </c>
      <c r="F231" s="3">
        <v>44719</v>
      </c>
      <c r="G231" s="8" t="s">
        <v>2769</v>
      </c>
      <c r="H231" s="4" t="s">
        <v>443</v>
      </c>
      <c r="I231" s="4" t="s">
        <v>2276</v>
      </c>
      <c r="J231" s="5">
        <v>13895140.199999999</v>
      </c>
      <c r="K231" s="35">
        <f t="shared" si="101"/>
        <v>13895140.199999999</v>
      </c>
      <c r="L231" s="35">
        <f t="shared" si="101"/>
        <v>13895140.199999999</v>
      </c>
      <c r="M231" s="4" t="s">
        <v>2770</v>
      </c>
      <c r="N231" s="4" t="s">
        <v>2783</v>
      </c>
      <c r="O231" s="4" t="s">
        <v>22</v>
      </c>
      <c r="P231" s="12">
        <v>100</v>
      </c>
      <c r="Q231" s="6">
        <v>0</v>
      </c>
      <c r="R231" s="6" t="s">
        <v>43</v>
      </c>
      <c r="S231" s="7">
        <v>100</v>
      </c>
      <c r="T231" s="35" t="e">
        <f t="shared" si="102"/>
        <v>#REF!</v>
      </c>
      <c r="U231" s="5" t="e">
        <f t="shared" ref="U231:U261" si="103">T231*S231</f>
        <v>#REF!</v>
      </c>
      <c r="V231" s="5" t="e">
        <f>W231+#REF!+X231</f>
        <v>#REF!</v>
      </c>
      <c r="W231" s="5">
        <v>1055060</v>
      </c>
      <c r="X231" s="5"/>
      <c r="Y231" s="5" t="e">
        <f>_xlfn.CEILING.MATH(#REF!)</f>
        <v>#REF!</v>
      </c>
      <c r="Z231" s="4"/>
      <c r="AA231" s="3">
        <v>44958</v>
      </c>
      <c r="AB231" s="3"/>
      <c r="AC231" s="3"/>
      <c r="AD231" s="4" t="s">
        <v>67</v>
      </c>
    </row>
    <row r="232" spans="1:30" ht="173.25" x14ac:dyDescent="0.25">
      <c r="A232" s="8" t="s">
        <v>2548</v>
      </c>
      <c r="B232" s="3">
        <v>44699</v>
      </c>
      <c r="C232" s="6">
        <v>1416</v>
      </c>
      <c r="D232" s="8" t="s">
        <v>2795</v>
      </c>
      <c r="E232" s="9" t="s">
        <v>2794</v>
      </c>
      <c r="F232" s="3">
        <v>44722</v>
      </c>
      <c r="G232" s="8" t="s">
        <v>2792</v>
      </c>
      <c r="H232" s="4" t="s">
        <v>476</v>
      </c>
      <c r="I232" s="4" t="s">
        <v>2547</v>
      </c>
      <c r="J232" s="5">
        <v>35208615.299999997</v>
      </c>
      <c r="K232" s="35">
        <f t="shared" si="101"/>
        <v>35208615.299999997</v>
      </c>
      <c r="L232" s="35">
        <f t="shared" si="101"/>
        <v>35208615.299999997</v>
      </c>
      <c r="M232" s="4" t="s">
        <v>2798</v>
      </c>
      <c r="N232" s="4" t="s">
        <v>2799</v>
      </c>
      <c r="O232" s="4" t="s">
        <v>22</v>
      </c>
      <c r="P232" s="12">
        <v>100</v>
      </c>
      <c r="Q232" s="6">
        <v>0</v>
      </c>
      <c r="R232" s="6" t="s">
        <v>43</v>
      </c>
      <c r="S232" s="18" t="s">
        <v>2800</v>
      </c>
      <c r="T232" s="35" t="e">
        <f t="shared" si="102"/>
        <v>#REF!</v>
      </c>
      <c r="U232" s="21" t="s">
        <v>3259</v>
      </c>
      <c r="V232" s="5" t="e">
        <f>W232+#REF!+X232</f>
        <v>#REF!</v>
      </c>
      <c r="W232" s="5">
        <v>1579570</v>
      </c>
      <c r="X232" s="5"/>
      <c r="Y232" s="5" t="e">
        <f>_xlfn.CEILING.MATH(#REF!)</f>
        <v>#REF!</v>
      </c>
      <c r="Z232" s="4"/>
      <c r="AA232" s="3">
        <v>44986</v>
      </c>
      <c r="AB232" s="3"/>
      <c r="AC232" s="3"/>
      <c r="AD232" s="4" t="s">
        <v>67</v>
      </c>
    </row>
    <row r="233" spans="1:30" ht="378" x14ac:dyDescent="0.25">
      <c r="A233" s="8" t="s">
        <v>2545</v>
      </c>
      <c r="B233" s="3">
        <v>44699</v>
      </c>
      <c r="C233" s="6">
        <v>1416</v>
      </c>
      <c r="D233" s="8" t="s">
        <v>2916</v>
      </c>
      <c r="E233" s="9" t="s">
        <v>2797</v>
      </c>
      <c r="F233" s="3">
        <v>44722</v>
      </c>
      <c r="G233" s="8" t="s">
        <v>2793</v>
      </c>
      <c r="H233" s="4" t="s">
        <v>2524</v>
      </c>
      <c r="I233" s="4" t="s">
        <v>2321</v>
      </c>
      <c r="J233" s="5">
        <v>196752253.5</v>
      </c>
      <c r="K233" s="35">
        <f t="shared" si="101"/>
        <v>196752253.5</v>
      </c>
      <c r="L233" s="35">
        <f t="shared" si="101"/>
        <v>196752253.5</v>
      </c>
      <c r="M233" s="4" t="s">
        <v>2801</v>
      </c>
      <c r="N233" s="4" t="s">
        <v>2802</v>
      </c>
      <c r="O233" s="4" t="s">
        <v>22</v>
      </c>
      <c r="P233" s="12">
        <v>100</v>
      </c>
      <c r="Q233" s="6">
        <v>0</v>
      </c>
      <c r="R233" s="6" t="s">
        <v>43</v>
      </c>
      <c r="S233" s="7">
        <v>1</v>
      </c>
      <c r="T233" s="35" t="e">
        <f t="shared" si="102"/>
        <v>#REF!</v>
      </c>
      <c r="U233" s="5" t="e">
        <f t="shared" si="103"/>
        <v>#REF!</v>
      </c>
      <c r="V233" s="5" t="e">
        <f>W233+#REF!+X233</f>
        <v>#REF!</v>
      </c>
      <c r="W233" s="5">
        <v>47925</v>
      </c>
      <c r="X233" s="5"/>
      <c r="Y233" s="5" t="e">
        <f>_xlfn.CEILING.MATH(#REF!)</f>
        <v>#REF!</v>
      </c>
      <c r="Z233" s="4"/>
      <c r="AA233" s="3">
        <v>44986</v>
      </c>
      <c r="AB233" s="3"/>
      <c r="AC233" s="3"/>
      <c r="AD233" s="4" t="s">
        <v>67</v>
      </c>
    </row>
    <row r="234" spans="1:30" ht="94.5" x14ac:dyDescent="0.25">
      <c r="A234" s="8" t="s">
        <v>2546</v>
      </c>
      <c r="B234" s="3">
        <v>44699</v>
      </c>
      <c r="C234" s="6">
        <v>1416</v>
      </c>
      <c r="D234" s="8" t="s">
        <v>462</v>
      </c>
      <c r="E234" s="9" t="s">
        <v>462</v>
      </c>
      <c r="F234" s="3" t="s">
        <v>462</v>
      </c>
      <c r="G234" s="6" t="s">
        <v>462</v>
      </c>
      <c r="H234" s="4" t="s">
        <v>462</v>
      </c>
      <c r="I234" s="17" t="s">
        <v>2345</v>
      </c>
      <c r="J234" s="5">
        <v>0</v>
      </c>
      <c r="K234" s="35">
        <f t="shared" si="101"/>
        <v>0</v>
      </c>
      <c r="L234" s="35">
        <f t="shared" si="101"/>
        <v>0</v>
      </c>
      <c r="M234" s="4"/>
      <c r="N234" s="4"/>
      <c r="O234" s="4"/>
      <c r="P234" s="12"/>
      <c r="Q234" s="6"/>
      <c r="R234" s="6"/>
      <c r="S234" s="7"/>
      <c r="T234" s="35" t="e">
        <f t="shared" si="102"/>
        <v>#REF!</v>
      </c>
      <c r="U234" s="5" t="e">
        <f t="shared" si="103"/>
        <v>#REF!</v>
      </c>
      <c r="V234" s="5" t="e">
        <f>W234+#REF!+X234</f>
        <v>#REF!</v>
      </c>
      <c r="W234" s="5"/>
      <c r="X234" s="5"/>
      <c r="Y234" s="5" t="e">
        <f>_xlfn.CEILING.MATH(#REF!)</f>
        <v>#REF!</v>
      </c>
      <c r="Z234" s="4"/>
      <c r="AA234" s="3"/>
      <c r="AB234" s="3"/>
      <c r="AC234" s="3"/>
      <c r="AD234" s="4"/>
    </row>
    <row r="235" spans="1:30" ht="252" x14ac:dyDescent="0.25">
      <c r="A235" s="8" t="s">
        <v>2538</v>
      </c>
      <c r="B235" s="3">
        <v>44704</v>
      </c>
      <c r="C235" s="6">
        <v>1416</v>
      </c>
      <c r="D235" s="8" t="s">
        <v>2913</v>
      </c>
      <c r="E235" s="9" t="s">
        <v>2912</v>
      </c>
      <c r="F235" s="3">
        <v>44729</v>
      </c>
      <c r="G235" s="8" t="s">
        <v>2919</v>
      </c>
      <c r="H235" s="4" t="s">
        <v>74</v>
      </c>
      <c r="I235" s="4" t="s">
        <v>173</v>
      </c>
      <c r="J235" s="5">
        <v>44051310</v>
      </c>
      <c r="K235" s="35">
        <f t="shared" si="101"/>
        <v>44051310</v>
      </c>
      <c r="L235" s="35">
        <f t="shared" si="101"/>
        <v>44051310</v>
      </c>
      <c r="M235" s="4" t="s">
        <v>460</v>
      </c>
      <c r="N235" s="4" t="s">
        <v>2924</v>
      </c>
      <c r="O235" s="4" t="s">
        <v>33</v>
      </c>
      <c r="P235" s="12">
        <v>0</v>
      </c>
      <c r="Q235" s="6">
        <v>100</v>
      </c>
      <c r="R235" s="6" t="s">
        <v>23</v>
      </c>
      <c r="S235" s="7">
        <v>600</v>
      </c>
      <c r="T235" s="35" t="e">
        <f t="shared" si="102"/>
        <v>#REF!</v>
      </c>
      <c r="U235" s="5" t="e">
        <f t="shared" si="103"/>
        <v>#REF!</v>
      </c>
      <c r="V235" s="5" t="e">
        <f>W235+#REF!+X235</f>
        <v>#REF!</v>
      </c>
      <c r="W235" s="5">
        <v>1767000</v>
      </c>
      <c r="X235" s="5"/>
      <c r="Y235" s="5" t="e">
        <f>_xlfn.CEILING.MATH(#REF!)</f>
        <v>#REF!</v>
      </c>
      <c r="Z235" s="4"/>
      <c r="AA235" s="3">
        <v>44986</v>
      </c>
      <c r="AB235" s="3"/>
      <c r="AC235" s="3"/>
      <c r="AD235" s="4" t="s">
        <v>67</v>
      </c>
    </row>
    <row r="236" spans="1:30" ht="283.5" x14ac:dyDescent="0.25">
      <c r="A236" s="8" t="s">
        <v>2542</v>
      </c>
      <c r="B236" s="3">
        <v>44704</v>
      </c>
      <c r="C236" s="6">
        <v>1416</v>
      </c>
      <c r="D236" s="8" t="s">
        <v>2914</v>
      </c>
      <c r="E236" s="9" t="s">
        <v>2814</v>
      </c>
      <c r="F236" s="3">
        <v>44729</v>
      </c>
      <c r="G236" s="8" t="s">
        <v>2921</v>
      </c>
      <c r="H236" s="4" t="s">
        <v>476</v>
      </c>
      <c r="I236" s="17" t="s">
        <v>2360</v>
      </c>
      <c r="J236" s="5">
        <v>33043654.800000001</v>
      </c>
      <c r="K236" s="35">
        <f t="shared" si="101"/>
        <v>33043654.800000001</v>
      </c>
      <c r="L236" s="35">
        <f t="shared" si="101"/>
        <v>33043654.800000001</v>
      </c>
      <c r="M236" s="4" t="s">
        <v>2815</v>
      </c>
      <c r="N236" s="4" t="s">
        <v>2816</v>
      </c>
      <c r="O236" s="4" t="s">
        <v>22</v>
      </c>
      <c r="P236" s="12">
        <v>100</v>
      </c>
      <c r="Q236" s="6">
        <v>0</v>
      </c>
      <c r="R236" s="6" t="s">
        <v>43</v>
      </c>
      <c r="S236" s="18" t="s">
        <v>2817</v>
      </c>
      <c r="T236" s="35" t="e">
        <f t="shared" si="102"/>
        <v>#REF!</v>
      </c>
      <c r="U236" s="21" t="s">
        <v>3260</v>
      </c>
      <c r="V236" s="5" t="e">
        <f>W236+#REF!+X236</f>
        <v>#REF!</v>
      </c>
      <c r="W236" s="5">
        <v>1087320</v>
      </c>
      <c r="X236" s="5"/>
      <c r="Y236" s="5" t="e">
        <f>_xlfn.CEILING.MATH(#REF!)</f>
        <v>#REF!</v>
      </c>
      <c r="Z236" s="4"/>
      <c r="AA236" s="3">
        <v>44986</v>
      </c>
      <c r="AB236" s="3"/>
      <c r="AC236" s="3"/>
      <c r="AD236" s="4" t="s">
        <v>67</v>
      </c>
    </row>
    <row r="237" spans="1:30" ht="75" x14ac:dyDescent="0.25">
      <c r="A237" s="8" t="s">
        <v>2537</v>
      </c>
      <c r="B237" s="3">
        <v>44704</v>
      </c>
      <c r="C237" s="6">
        <v>1416</v>
      </c>
      <c r="D237" s="8" t="s">
        <v>3096</v>
      </c>
      <c r="E237" s="9" t="s">
        <v>2945</v>
      </c>
      <c r="F237" s="3">
        <v>44734</v>
      </c>
      <c r="G237" s="8" t="s">
        <v>2922</v>
      </c>
      <c r="H237" s="4" t="s">
        <v>77</v>
      </c>
      <c r="I237" s="4" t="s">
        <v>1730</v>
      </c>
      <c r="J237" s="5">
        <v>764891376</v>
      </c>
      <c r="K237" s="35">
        <f t="shared" si="101"/>
        <v>764891376</v>
      </c>
      <c r="L237" s="35">
        <f t="shared" si="101"/>
        <v>764891376</v>
      </c>
      <c r="M237" s="4" t="s">
        <v>797</v>
      </c>
      <c r="N237" s="4" t="s">
        <v>2946</v>
      </c>
      <c r="O237" s="4" t="s">
        <v>22</v>
      </c>
      <c r="P237" s="12">
        <v>100</v>
      </c>
      <c r="Q237" s="6">
        <v>0</v>
      </c>
      <c r="R237" s="6" t="s">
        <v>26</v>
      </c>
      <c r="S237" s="7">
        <v>15</v>
      </c>
      <c r="T237" s="35" t="e">
        <f t="shared" si="102"/>
        <v>#REF!</v>
      </c>
      <c r="U237" s="5" t="e">
        <f t="shared" si="103"/>
        <v>#REF!</v>
      </c>
      <c r="V237" s="5" t="e">
        <f>W237+#REF!+X237</f>
        <v>#REF!</v>
      </c>
      <c r="W237" s="5">
        <v>975000</v>
      </c>
      <c r="X237" s="5"/>
      <c r="Y237" s="5" t="e">
        <f>_xlfn.CEILING.MATH(#REF!)</f>
        <v>#REF!</v>
      </c>
      <c r="Z237" s="4"/>
      <c r="AA237" s="3">
        <v>44986</v>
      </c>
      <c r="AB237" s="3"/>
      <c r="AC237" s="3"/>
      <c r="AD237" s="4" t="s">
        <v>67</v>
      </c>
    </row>
    <row r="238" spans="1:30" ht="78.75" x14ac:dyDescent="0.25">
      <c r="A238" s="8" t="s">
        <v>2555</v>
      </c>
      <c r="B238" s="3">
        <v>44704</v>
      </c>
      <c r="C238" s="6">
        <v>1416</v>
      </c>
      <c r="D238" s="8" t="s">
        <v>3097</v>
      </c>
      <c r="E238" s="9" t="s">
        <v>2940</v>
      </c>
      <c r="F238" s="3">
        <v>44733</v>
      </c>
      <c r="G238" s="8" t="s">
        <v>2923</v>
      </c>
      <c r="H238" s="4" t="s">
        <v>537</v>
      </c>
      <c r="I238" s="4" t="s">
        <v>2554</v>
      </c>
      <c r="J238" s="5">
        <v>346948473.60000002</v>
      </c>
      <c r="K238" s="35">
        <f t="shared" si="101"/>
        <v>346948473.60000002</v>
      </c>
      <c r="L238" s="35">
        <f t="shared" si="101"/>
        <v>346948473.60000002</v>
      </c>
      <c r="M238" s="4" t="s">
        <v>538</v>
      </c>
      <c r="N238" s="4" t="s">
        <v>2941</v>
      </c>
      <c r="O238" s="4" t="s">
        <v>33</v>
      </c>
      <c r="P238" s="12">
        <v>0</v>
      </c>
      <c r="Q238" s="6">
        <v>100</v>
      </c>
      <c r="R238" s="6" t="s">
        <v>26</v>
      </c>
      <c r="S238" s="7">
        <v>5</v>
      </c>
      <c r="T238" s="35" t="e">
        <f t="shared" si="102"/>
        <v>#REF!</v>
      </c>
      <c r="U238" s="5" t="e">
        <f t="shared" si="103"/>
        <v>#REF!</v>
      </c>
      <c r="V238" s="5" t="e">
        <f>W238+#REF!+X238</f>
        <v>#REF!</v>
      </c>
      <c r="W238" s="5">
        <v>43640</v>
      </c>
      <c r="X238" s="5"/>
      <c r="Y238" s="5" t="e">
        <f>_xlfn.CEILING.MATH(#REF!)</f>
        <v>#REF!</v>
      </c>
      <c r="Z238" s="4"/>
      <c r="AA238" s="3">
        <v>44986</v>
      </c>
      <c r="AB238" s="3"/>
      <c r="AC238" s="3"/>
      <c r="AD238" s="4" t="s">
        <v>67</v>
      </c>
    </row>
    <row r="239" spans="1:30" ht="78.75" x14ac:dyDescent="0.25">
      <c r="A239" s="8" t="s">
        <v>2556</v>
      </c>
      <c r="B239" s="3">
        <v>44704</v>
      </c>
      <c r="C239" s="6">
        <v>1416</v>
      </c>
      <c r="D239" s="8" t="s">
        <v>3095</v>
      </c>
      <c r="E239" s="9" t="s">
        <v>3094</v>
      </c>
      <c r="F239" s="3">
        <v>44739</v>
      </c>
      <c r="G239" s="8" t="s">
        <v>2973</v>
      </c>
      <c r="H239" s="4" t="s">
        <v>2974</v>
      </c>
      <c r="I239" s="4" t="s">
        <v>1711</v>
      </c>
      <c r="J239" s="5">
        <v>2853730935</v>
      </c>
      <c r="K239" s="35">
        <f t="shared" si="101"/>
        <v>2853730935</v>
      </c>
      <c r="L239" s="35">
        <f t="shared" si="101"/>
        <v>2853730935</v>
      </c>
      <c r="M239" s="4" t="s">
        <v>2237</v>
      </c>
      <c r="N239" s="4" t="s">
        <v>2177</v>
      </c>
      <c r="O239" s="4" t="s">
        <v>22</v>
      </c>
      <c r="P239" s="12">
        <v>100</v>
      </c>
      <c r="Q239" s="6">
        <v>0</v>
      </c>
      <c r="R239" s="6" t="s">
        <v>26</v>
      </c>
      <c r="S239" s="7">
        <v>30</v>
      </c>
      <c r="T239" s="35">
        <f t="shared" si="102"/>
        <v>9102.81</v>
      </c>
      <c r="U239" s="5">
        <f t="shared" si="103"/>
        <v>273084.3</v>
      </c>
      <c r="V239" s="5">
        <v>313500</v>
      </c>
      <c r="W239" s="5">
        <v>313500</v>
      </c>
      <c r="X239" s="5"/>
      <c r="Y239" s="5" t="e">
        <f>_xlfn.CEILING.MATH(#REF!)</f>
        <v>#REF!</v>
      </c>
      <c r="Z239" s="4"/>
      <c r="AA239" s="3">
        <v>44986</v>
      </c>
      <c r="AB239" s="3"/>
      <c r="AC239" s="3"/>
      <c r="AD239" s="4" t="s">
        <v>67</v>
      </c>
    </row>
    <row r="240" spans="1:30" ht="94.5" x14ac:dyDescent="0.25">
      <c r="A240" s="8" t="s">
        <v>2544</v>
      </c>
      <c r="B240" s="3">
        <v>44704</v>
      </c>
      <c r="C240" s="6">
        <v>1416</v>
      </c>
      <c r="D240" s="8" t="s">
        <v>2926</v>
      </c>
      <c r="E240" s="9" t="s">
        <v>2925</v>
      </c>
      <c r="F240" s="3">
        <v>44729</v>
      </c>
      <c r="G240" s="6" t="s">
        <v>2920</v>
      </c>
      <c r="H240" s="4" t="s">
        <v>77</v>
      </c>
      <c r="I240" s="4" t="s">
        <v>2543</v>
      </c>
      <c r="J240" s="5">
        <v>94399395</v>
      </c>
      <c r="K240" s="35">
        <f t="shared" si="101"/>
        <v>94399395</v>
      </c>
      <c r="L240" s="35">
        <f t="shared" si="101"/>
        <v>94399395</v>
      </c>
      <c r="M240" s="4" t="s">
        <v>558</v>
      </c>
      <c r="N240" s="4" t="s">
        <v>2927</v>
      </c>
      <c r="O240" s="4" t="s">
        <v>22</v>
      </c>
      <c r="P240" s="12">
        <v>100</v>
      </c>
      <c r="Q240" s="6">
        <v>0</v>
      </c>
      <c r="R240" s="6" t="s">
        <v>51</v>
      </c>
      <c r="S240" s="7">
        <v>15</v>
      </c>
      <c r="T240" s="35" t="e">
        <f t="shared" si="102"/>
        <v>#REF!</v>
      </c>
      <c r="U240" s="5" t="e">
        <f t="shared" si="103"/>
        <v>#REF!</v>
      </c>
      <c r="V240" s="5" t="e">
        <f>W240+#REF!+X240</f>
        <v>#REF!</v>
      </c>
      <c r="W240" s="5">
        <v>689550</v>
      </c>
      <c r="X240" s="5"/>
      <c r="Y240" s="5" t="e">
        <f>_xlfn.CEILING.MATH(#REF!)</f>
        <v>#REF!</v>
      </c>
      <c r="Z240" s="4"/>
      <c r="AA240" s="3">
        <v>44986</v>
      </c>
      <c r="AB240" s="3"/>
      <c r="AC240" s="3"/>
      <c r="AD240" s="4" t="s">
        <v>67</v>
      </c>
    </row>
    <row r="241" spans="1:30" ht="204.75" x14ac:dyDescent="0.25">
      <c r="A241" s="8" t="s">
        <v>2533</v>
      </c>
      <c r="B241" s="3">
        <v>44705</v>
      </c>
      <c r="C241" s="6">
        <v>1416</v>
      </c>
      <c r="D241" s="8" t="s">
        <v>2917</v>
      </c>
      <c r="E241" s="9" t="s">
        <v>2810</v>
      </c>
      <c r="F241" s="3">
        <v>44727</v>
      </c>
      <c r="G241" s="8" t="s">
        <v>2849</v>
      </c>
      <c r="H241" s="4" t="s">
        <v>77</v>
      </c>
      <c r="I241" s="4" t="s">
        <v>2342</v>
      </c>
      <c r="J241" s="5">
        <v>11908450</v>
      </c>
      <c r="K241" s="35">
        <f t="shared" si="101"/>
        <v>11908450</v>
      </c>
      <c r="L241" s="35">
        <f t="shared" si="101"/>
        <v>11908450</v>
      </c>
      <c r="M241" s="4" t="s">
        <v>505</v>
      </c>
      <c r="N241" s="4" t="s">
        <v>2813</v>
      </c>
      <c r="O241" s="4" t="s">
        <v>22</v>
      </c>
      <c r="P241" s="12">
        <v>100</v>
      </c>
      <c r="Q241" s="6">
        <v>0</v>
      </c>
      <c r="R241" s="6" t="s">
        <v>23</v>
      </c>
      <c r="S241" s="7">
        <v>500</v>
      </c>
      <c r="T241" s="35" t="e">
        <f t="shared" si="102"/>
        <v>#REF!</v>
      </c>
      <c r="U241" s="5" t="e">
        <f t="shared" si="103"/>
        <v>#REF!</v>
      </c>
      <c r="V241" s="5" t="e">
        <f>W241+#REF!+X241</f>
        <v>#REF!</v>
      </c>
      <c r="W241" s="5">
        <v>1517000</v>
      </c>
      <c r="X241" s="5"/>
      <c r="Y241" s="5" t="e">
        <f>_xlfn.CEILING.MATH(#REF!)</f>
        <v>#REF!</v>
      </c>
      <c r="Z241" s="4"/>
      <c r="AA241" s="3">
        <v>44986</v>
      </c>
      <c r="AB241" s="3"/>
      <c r="AC241" s="3"/>
      <c r="AD241" s="4" t="s">
        <v>67</v>
      </c>
    </row>
    <row r="242" spans="1:30" ht="362.25" x14ac:dyDescent="0.25">
      <c r="A242" s="8" t="s">
        <v>2531</v>
      </c>
      <c r="B242" s="3">
        <v>44705</v>
      </c>
      <c r="C242" s="6">
        <v>1416</v>
      </c>
      <c r="D242" s="8" t="s">
        <v>2807</v>
      </c>
      <c r="E242" s="9" t="s">
        <v>2805</v>
      </c>
      <c r="F242" s="3">
        <v>44726</v>
      </c>
      <c r="G242" s="8" t="s">
        <v>2803</v>
      </c>
      <c r="H242" s="4" t="s">
        <v>74</v>
      </c>
      <c r="I242" s="4" t="s">
        <v>2346</v>
      </c>
      <c r="J242" s="5">
        <v>130502064</v>
      </c>
      <c r="K242" s="35">
        <f t="shared" si="101"/>
        <v>130502064</v>
      </c>
      <c r="L242" s="35">
        <f t="shared" si="101"/>
        <v>130502064</v>
      </c>
      <c r="M242" s="4" t="s">
        <v>279</v>
      </c>
      <c r="N242" s="4" t="s">
        <v>2808</v>
      </c>
      <c r="O242" s="4" t="s">
        <v>117</v>
      </c>
      <c r="P242" s="12">
        <v>0</v>
      </c>
      <c r="Q242" s="6">
        <v>100</v>
      </c>
      <c r="R242" s="6" t="s">
        <v>23</v>
      </c>
      <c r="S242" s="7">
        <v>400</v>
      </c>
      <c r="T242" s="35" t="e">
        <f t="shared" si="102"/>
        <v>#REF!</v>
      </c>
      <c r="U242" s="5" t="e">
        <f t="shared" si="103"/>
        <v>#REF!</v>
      </c>
      <c r="V242" s="5" t="e">
        <f>W242+#REF!+X242</f>
        <v>#REF!</v>
      </c>
      <c r="W242" s="5">
        <v>4426800</v>
      </c>
      <c r="X242" s="5"/>
      <c r="Y242" s="5" t="e">
        <f>_xlfn.CEILING.MATH(#REF!)</f>
        <v>#REF!</v>
      </c>
      <c r="Z242" s="4"/>
      <c r="AA242" s="3">
        <v>44986</v>
      </c>
      <c r="AB242" s="3"/>
      <c r="AC242" s="3"/>
      <c r="AD242" s="4" t="s">
        <v>67</v>
      </c>
    </row>
    <row r="243" spans="1:30" ht="252" x14ac:dyDescent="0.25">
      <c r="A243" s="8" t="s">
        <v>2532</v>
      </c>
      <c r="B243" s="3">
        <v>44705</v>
      </c>
      <c r="C243" s="6">
        <v>1416</v>
      </c>
      <c r="D243" s="8" t="s">
        <v>2918</v>
      </c>
      <c r="E243" s="9" t="s">
        <v>2806</v>
      </c>
      <c r="F243" s="3">
        <v>44727</v>
      </c>
      <c r="G243" s="8" t="s">
        <v>2804</v>
      </c>
      <c r="H243" s="4" t="s">
        <v>74</v>
      </c>
      <c r="I243" s="4" t="s">
        <v>2359</v>
      </c>
      <c r="J243" s="5">
        <v>266280000</v>
      </c>
      <c r="K243" s="35">
        <f t="shared" si="101"/>
        <v>266280000</v>
      </c>
      <c r="L243" s="35">
        <f t="shared" si="101"/>
        <v>266280000</v>
      </c>
      <c r="M243" s="4" t="s">
        <v>460</v>
      </c>
      <c r="N243" s="4" t="s">
        <v>2809</v>
      </c>
      <c r="O243" s="4" t="s">
        <v>33</v>
      </c>
      <c r="P243" s="12">
        <v>0</v>
      </c>
      <c r="Q243" s="6">
        <v>100</v>
      </c>
      <c r="R243" s="6" t="s">
        <v>23</v>
      </c>
      <c r="S243" s="7">
        <v>1200</v>
      </c>
      <c r="T243" s="35" t="e">
        <f t="shared" si="102"/>
        <v>#REF!</v>
      </c>
      <c r="U243" s="5" t="e">
        <f t="shared" si="103"/>
        <v>#REF!</v>
      </c>
      <c r="V243" s="5" t="e">
        <f>W243+#REF!+X243</f>
        <v>#REF!</v>
      </c>
      <c r="W243" s="5">
        <v>21000000</v>
      </c>
      <c r="X243" s="5"/>
      <c r="Y243" s="5" t="e">
        <f>_xlfn.CEILING.MATH(#REF!)</f>
        <v>#REF!</v>
      </c>
      <c r="Z243" s="4"/>
      <c r="AA243" s="3">
        <v>44986</v>
      </c>
      <c r="AB243" s="3"/>
      <c r="AC243" s="3"/>
      <c r="AD243" s="4" t="s">
        <v>67</v>
      </c>
    </row>
    <row r="244" spans="1:30" ht="362.25" x14ac:dyDescent="0.25">
      <c r="A244" s="8" t="s">
        <v>2557</v>
      </c>
      <c r="B244" s="3">
        <v>44705</v>
      </c>
      <c r="C244" s="6">
        <v>1416</v>
      </c>
      <c r="D244" s="8" t="s">
        <v>3098</v>
      </c>
      <c r="E244" s="9" t="s">
        <v>2942</v>
      </c>
      <c r="F244" s="3">
        <v>44733</v>
      </c>
      <c r="G244" s="8" t="s">
        <v>2943</v>
      </c>
      <c r="H244" s="4" t="s">
        <v>74</v>
      </c>
      <c r="I244" s="4" t="s">
        <v>2343</v>
      </c>
      <c r="J244" s="5">
        <v>514563752</v>
      </c>
      <c r="K244" s="35">
        <f t="shared" si="101"/>
        <v>514563752</v>
      </c>
      <c r="L244" s="35">
        <f t="shared" si="101"/>
        <v>514563752</v>
      </c>
      <c r="M244" s="4" t="s">
        <v>279</v>
      </c>
      <c r="N244" s="4" t="s">
        <v>2944</v>
      </c>
      <c r="O244" s="4" t="s">
        <v>117</v>
      </c>
      <c r="P244" s="12">
        <v>0</v>
      </c>
      <c r="Q244" s="6">
        <v>100</v>
      </c>
      <c r="R244" s="6" t="s">
        <v>23</v>
      </c>
      <c r="S244" s="7">
        <v>800</v>
      </c>
      <c r="T244" s="35" t="e">
        <f t="shared" si="102"/>
        <v>#REF!</v>
      </c>
      <c r="U244" s="5" t="e">
        <f t="shared" si="103"/>
        <v>#REF!</v>
      </c>
      <c r="V244" s="5" t="e">
        <f>W244+#REF!+X244</f>
        <v>#REF!</v>
      </c>
      <c r="W244" s="5">
        <v>20314400</v>
      </c>
      <c r="X244" s="5"/>
      <c r="Y244" s="5" t="e">
        <f>_xlfn.CEILING.MATH(#REF!)</f>
        <v>#REF!</v>
      </c>
      <c r="Z244" s="4"/>
      <c r="AA244" s="3">
        <v>44986</v>
      </c>
      <c r="AB244" s="3"/>
      <c r="AC244" s="3"/>
      <c r="AD244" s="4" t="s">
        <v>67</v>
      </c>
    </row>
    <row r="245" spans="1:30" ht="78.75" x14ac:dyDescent="0.25">
      <c r="A245" s="8" t="s">
        <v>2534</v>
      </c>
      <c r="B245" s="3">
        <v>44705</v>
      </c>
      <c r="C245" s="6">
        <v>1416</v>
      </c>
      <c r="D245" s="8" t="s">
        <v>462</v>
      </c>
      <c r="E245" s="9" t="s">
        <v>462</v>
      </c>
      <c r="F245" s="3" t="s">
        <v>462</v>
      </c>
      <c r="G245" s="6" t="s">
        <v>462</v>
      </c>
      <c r="H245" s="4" t="s">
        <v>462</v>
      </c>
      <c r="I245" s="4" t="s">
        <v>2358</v>
      </c>
      <c r="J245" s="5">
        <v>0</v>
      </c>
      <c r="K245" s="35">
        <f t="shared" si="101"/>
        <v>0</v>
      </c>
      <c r="L245" s="35">
        <f t="shared" si="101"/>
        <v>0</v>
      </c>
      <c r="M245" s="4"/>
      <c r="N245" s="4"/>
      <c r="O245" s="4"/>
      <c r="P245" s="12"/>
      <c r="Q245" s="6"/>
      <c r="R245" s="6"/>
      <c r="S245" s="7"/>
      <c r="T245" s="35" t="e">
        <f t="shared" si="102"/>
        <v>#REF!</v>
      </c>
      <c r="U245" s="5" t="e">
        <f t="shared" si="103"/>
        <v>#REF!</v>
      </c>
      <c r="V245" s="5" t="e">
        <f>W245+#REF!+X245</f>
        <v>#REF!</v>
      </c>
      <c r="W245" s="5"/>
      <c r="X245" s="5"/>
      <c r="Y245" s="5" t="e">
        <f>_xlfn.CEILING.MATH(#REF!)</f>
        <v>#REF!</v>
      </c>
      <c r="Z245" s="4"/>
      <c r="AA245" s="3"/>
      <c r="AB245" s="3"/>
      <c r="AC245" s="3"/>
      <c r="AD245" s="4"/>
    </row>
    <row r="246" spans="1:30" ht="220.5" x14ac:dyDescent="0.25">
      <c r="A246" s="24" t="s">
        <v>2928</v>
      </c>
      <c r="B246" s="23">
        <v>44708</v>
      </c>
      <c r="C246" s="22">
        <v>1416</v>
      </c>
      <c r="D246" s="24" t="s">
        <v>2931</v>
      </c>
      <c r="E246" s="9" t="s">
        <v>2930</v>
      </c>
      <c r="F246" s="23">
        <v>44729</v>
      </c>
      <c r="G246" s="24" t="s">
        <v>2929</v>
      </c>
      <c r="H246" s="36" t="s">
        <v>443</v>
      </c>
      <c r="I246" s="36" t="s">
        <v>2932</v>
      </c>
      <c r="J246" s="5">
        <v>35425048</v>
      </c>
      <c r="K246" s="35">
        <f t="shared" si="101"/>
        <v>35425048</v>
      </c>
      <c r="L246" s="35">
        <f t="shared" si="101"/>
        <v>35425048</v>
      </c>
      <c r="M246" s="36" t="s">
        <v>2933</v>
      </c>
      <c r="N246" s="36" t="s">
        <v>2934</v>
      </c>
      <c r="O246" s="36" t="s">
        <v>22</v>
      </c>
      <c r="P246" s="26">
        <v>100</v>
      </c>
      <c r="Q246" s="22">
        <v>0</v>
      </c>
      <c r="R246" s="22" t="s">
        <v>43</v>
      </c>
      <c r="S246" s="27">
        <v>20</v>
      </c>
      <c r="T246" s="35" t="e">
        <f t="shared" si="102"/>
        <v>#REF!</v>
      </c>
      <c r="U246" s="5" t="e">
        <f t="shared" si="103"/>
        <v>#REF!</v>
      </c>
      <c r="V246" s="5" t="e">
        <f>W246+#REF!+X246</f>
        <v>#REF!</v>
      </c>
      <c r="W246" s="25">
        <v>59600</v>
      </c>
      <c r="X246" s="25"/>
      <c r="Y246" s="5" t="e">
        <f>_xlfn.CEILING.MATH(#REF!)</f>
        <v>#REF!</v>
      </c>
      <c r="Z246" s="36"/>
      <c r="AA246" s="23">
        <v>44986</v>
      </c>
      <c r="AB246" s="23"/>
      <c r="AC246" s="23"/>
      <c r="AD246" s="4" t="s">
        <v>67</v>
      </c>
    </row>
    <row r="247" spans="1:30" ht="78.75" x14ac:dyDescent="0.25">
      <c r="A247" s="8" t="s">
        <v>2558</v>
      </c>
      <c r="B247" s="3">
        <v>44708</v>
      </c>
      <c r="C247" s="6">
        <v>1416</v>
      </c>
      <c r="D247" s="8" t="s">
        <v>3091</v>
      </c>
      <c r="E247" s="9" t="s">
        <v>3090</v>
      </c>
      <c r="F247" s="3">
        <v>44739</v>
      </c>
      <c r="G247" s="6" t="s">
        <v>2975</v>
      </c>
      <c r="H247" s="4" t="s">
        <v>1681</v>
      </c>
      <c r="I247" s="4" t="s">
        <v>714</v>
      </c>
      <c r="J247" s="5">
        <v>380860928</v>
      </c>
      <c r="K247" s="35">
        <f t="shared" ref="K247:L263" si="104">J247</f>
        <v>380860928</v>
      </c>
      <c r="L247" s="35">
        <v>761721856</v>
      </c>
      <c r="M247" s="4" t="s">
        <v>454</v>
      </c>
      <c r="N247" s="4" t="s">
        <v>2214</v>
      </c>
      <c r="O247" s="4" t="s">
        <v>22</v>
      </c>
      <c r="P247" s="6">
        <v>100</v>
      </c>
      <c r="Q247" s="6">
        <v>0</v>
      </c>
      <c r="R247" s="6" t="s">
        <v>26</v>
      </c>
      <c r="S247" s="7">
        <v>28</v>
      </c>
      <c r="T247" s="35" t="e">
        <f t="shared" si="102"/>
        <v>#REF!</v>
      </c>
      <c r="U247" s="5" t="e">
        <f t="shared" si="103"/>
        <v>#REF!</v>
      </c>
      <c r="V247" s="5" t="e">
        <f>W247+#REF!+X247</f>
        <v>#REF!</v>
      </c>
      <c r="W247" s="5">
        <v>1473920</v>
      </c>
      <c r="X247" s="5"/>
      <c r="Y247" s="5" t="e">
        <f>_xlfn.CEILING.MATH(#REF!)</f>
        <v>#REF!</v>
      </c>
      <c r="Z247" s="4"/>
      <c r="AA247" s="3">
        <v>44958</v>
      </c>
      <c r="AB247" s="3">
        <v>45323</v>
      </c>
      <c r="AC247" s="3"/>
      <c r="AD247" s="4" t="s">
        <v>67</v>
      </c>
    </row>
    <row r="248" spans="1:30" ht="78.75" x14ac:dyDescent="0.25">
      <c r="A248" s="8" t="s">
        <v>2536</v>
      </c>
      <c r="B248" s="3">
        <v>44706</v>
      </c>
      <c r="C248" s="6">
        <v>1416</v>
      </c>
      <c r="D248" s="8" t="s">
        <v>2909</v>
      </c>
      <c r="E248" s="9" t="s">
        <v>2908</v>
      </c>
      <c r="F248" s="3">
        <v>44729</v>
      </c>
      <c r="G248" s="6" t="s">
        <v>2910</v>
      </c>
      <c r="H248" s="4" t="s">
        <v>77</v>
      </c>
      <c r="I248" s="4" t="s">
        <v>2535</v>
      </c>
      <c r="J248" s="5">
        <v>137016230.40000001</v>
      </c>
      <c r="K248" s="35">
        <f t="shared" si="104"/>
        <v>137016230.40000001</v>
      </c>
      <c r="L248" s="35">
        <v>274032460.80000001</v>
      </c>
      <c r="M248" s="4" t="s">
        <v>554</v>
      </c>
      <c r="N248" s="4" t="s">
        <v>2911</v>
      </c>
      <c r="O248" s="4" t="s">
        <v>555</v>
      </c>
      <c r="P248" s="12">
        <v>0</v>
      </c>
      <c r="Q248" s="6">
        <v>100</v>
      </c>
      <c r="R248" s="6" t="s">
        <v>26</v>
      </c>
      <c r="S248" s="7">
        <v>10</v>
      </c>
      <c r="T248" s="35" t="e">
        <f t="shared" si="102"/>
        <v>#REF!</v>
      </c>
      <c r="U248" s="5" t="e">
        <f t="shared" si="103"/>
        <v>#REF!</v>
      </c>
      <c r="V248" s="5" t="e">
        <f>W248+#REF!+X248</f>
        <v>#REF!</v>
      </c>
      <c r="W248" s="5">
        <v>68040</v>
      </c>
      <c r="X248" s="5"/>
      <c r="Y248" s="5" t="e">
        <f>_xlfn.CEILING.MATH(#REF!)</f>
        <v>#REF!</v>
      </c>
      <c r="Z248" s="4"/>
      <c r="AA248" s="3">
        <v>45031</v>
      </c>
      <c r="AB248" s="3">
        <v>45397</v>
      </c>
      <c r="AC248" s="3"/>
      <c r="AD248" s="4" t="s">
        <v>67</v>
      </c>
    </row>
    <row r="249" spans="1:30" ht="362.25" x14ac:dyDescent="0.25">
      <c r="A249" s="8" t="s">
        <v>2550</v>
      </c>
      <c r="B249" s="3">
        <v>44708</v>
      </c>
      <c r="C249" s="6">
        <v>1416</v>
      </c>
      <c r="D249" s="8" t="s">
        <v>2936</v>
      </c>
      <c r="E249" s="9" t="s">
        <v>2935</v>
      </c>
      <c r="F249" s="3">
        <v>44732</v>
      </c>
      <c r="G249" s="8" t="s">
        <v>2937</v>
      </c>
      <c r="H249" s="4" t="s">
        <v>476</v>
      </c>
      <c r="I249" s="4" t="s">
        <v>2549</v>
      </c>
      <c r="J249" s="5">
        <v>207458313.91999999</v>
      </c>
      <c r="K249" s="35">
        <f t="shared" si="104"/>
        <v>207458313.91999999</v>
      </c>
      <c r="L249" s="35">
        <f>K249</f>
        <v>207458313.91999999</v>
      </c>
      <c r="M249" s="4" t="s">
        <v>2938</v>
      </c>
      <c r="N249" s="4" t="s">
        <v>2939</v>
      </c>
      <c r="O249" s="4" t="s">
        <v>22</v>
      </c>
      <c r="P249" s="12">
        <v>100</v>
      </c>
      <c r="Q249" s="6">
        <v>0</v>
      </c>
      <c r="R249" s="6" t="s">
        <v>43</v>
      </c>
      <c r="S249" s="7">
        <v>120</v>
      </c>
      <c r="T249" s="35" t="e">
        <f t="shared" si="102"/>
        <v>#REF!</v>
      </c>
      <c r="U249" s="5" t="e">
        <f t="shared" si="103"/>
        <v>#REF!</v>
      </c>
      <c r="V249" s="5" t="e">
        <f>W249+#REF!+X249</f>
        <v>#REF!</v>
      </c>
      <c r="W249" s="5">
        <v>6594352</v>
      </c>
      <c r="X249" s="5"/>
      <c r="Y249" s="5" t="e">
        <f>_xlfn.CEILING.MATH(#REF!)</f>
        <v>#REF!</v>
      </c>
      <c r="Z249" s="4"/>
      <c r="AA249" s="3">
        <v>44986</v>
      </c>
      <c r="AB249" s="3"/>
      <c r="AC249" s="3"/>
      <c r="AD249" s="4" t="s">
        <v>67</v>
      </c>
    </row>
    <row r="250" spans="1:30" ht="141.75" x14ac:dyDescent="0.25">
      <c r="A250" s="8" t="s">
        <v>2745</v>
      </c>
      <c r="B250" s="3">
        <v>44715</v>
      </c>
      <c r="C250" s="6">
        <v>1416</v>
      </c>
      <c r="D250" s="8" t="s">
        <v>3099</v>
      </c>
      <c r="E250" s="9" t="s">
        <v>3100</v>
      </c>
      <c r="F250" s="3">
        <v>44746</v>
      </c>
      <c r="G250" s="6" t="s">
        <v>3007</v>
      </c>
      <c r="H250" s="4" t="s">
        <v>2977</v>
      </c>
      <c r="I250" s="4" t="s">
        <v>2344</v>
      </c>
      <c r="J250" s="5">
        <v>620032406.39999998</v>
      </c>
      <c r="K250" s="35">
        <f t="shared" si="104"/>
        <v>620032406.39999998</v>
      </c>
      <c r="L250" s="35">
        <v>1240064812.8</v>
      </c>
      <c r="M250" s="4" t="s">
        <v>366</v>
      </c>
      <c r="N250" s="4" t="s">
        <v>2978</v>
      </c>
      <c r="O250" s="4" t="s">
        <v>365</v>
      </c>
      <c r="P250" s="12">
        <v>0</v>
      </c>
      <c r="Q250" s="6">
        <v>100</v>
      </c>
      <c r="R250" s="6" t="s">
        <v>190</v>
      </c>
      <c r="S250" s="7">
        <v>120</v>
      </c>
      <c r="T250" s="35" t="e">
        <f t="shared" si="102"/>
        <v>#REF!</v>
      </c>
      <c r="U250" s="5" t="e">
        <f t="shared" si="103"/>
        <v>#REF!</v>
      </c>
      <c r="V250" s="5" t="e">
        <f>W250+#REF!+X250</f>
        <v>#REF!</v>
      </c>
      <c r="W250" s="5">
        <v>4345920</v>
      </c>
      <c r="X250" s="5"/>
      <c r="Y250" s="5" t="e">
        <f>_xlfn.CEILING.MATH(#REF!)</f>
        <v>#REF!</v>
      </c>
      <c r="Z250" s="4"/>
      <c r="AA250" s="3">
        <v>44986</v>
      </c>
      <c r="AB250" s="3">
        <v>45352</v>
      </c>
      <c r="AC250" s="3"/>
      <c r="AD250" s="4" t="s">
        <v>67</v>
      </c>
    </row>
    <row r="251" spans="1:30" ht="252" x14ac:dyDescent="0.25">
      <c r="A251" s="8" t="s">
        <v>2705</v>
      </c>
      <c r="B251" s="3">
        <v>44715</v>
      </c>
      <c r="C251" s="6">
        <v>1416</v>
      </c>
      <c r="D251" s="8" t="s">
        <v>3317</v>
      </c>
      <c r="E251" s="9" t="s">
        <v>3199</v>
      </c>
      <c r="F251" s="3">
        <v>44750</v>
      </c>
      <c r="G251" s="8" t="s">
        <v>3200</v>
      </c>
      <c r="H251" s="4" t="s">
        <v>2980</v>
      </c>
      <c r="I251" s="4" t="s">
        <v>2706</v>
      </c>
      <c r="J251" s="5">
        <v>1340305164.6600001</v>
      </c>
      <c r="K251" s="35">
        <f t="shared" si="104"/>
        <v>1340305164.6600001</v>
      </c>
      <c r="L251" s="35">
        <f t="shared" si="104"/>
        <v>1340305164.6600001</v>
      </c>
      <c r="M251" s="4" t="s">
        <v>2981</v>
      </c>
      <c r="N251" s="4" t="s">
        <v>2982</v>
      </c>
      <c r="O251" s="4" t="s">
        <v>2983</v>
      </c>
      <c r="P251" s="12">
        <v>100</v>
      </c>
      <c r="Q251" s="6">
        <v>0</v>
      </c>
      <c r="R251" s="6" t="s">
        <v>34</v>
      </c>
      <c r="S251" s="18" t="s">
        <v>2984</v>
      </c>
      <c r="T251" s="35" t="e">
        <f t="shared" si="102"/>
        <v>#REF!</v>
      </c>
      <c r="U251" s="21" t="s">
        <v>3261</v>
      </c>
      <c r="V251" s="5" t="e">
        <f>W251+#REF!+X251</f>
        <v>#REF!</v>
      </c>
      <c r="W251" s="5">
        <v>718236</v>
      </c>
      <c r="X251" s="5"/>
      <c r="Y251" s="21" t="s">
        <v>2986</v>
      </c>
      <c r="Z251" s="4"/>
      <c r="AA251" s="3">
        <v>44958</v>
      </c>
      <c r="AB251" s="3">
        <v>45047</v>
      </c>
      <c r="AC251" s="3"/>
      <c r="AD251" s="4" t="s">
        <v>67</v>
      </c>
    </row>
    <row r="252" spans="1:30" ht="126" x14ac:dyDescent="0.25">
      <c r="A252" s="8" t="s">
        <v>2740</v>
      </c>
      <c r="B252" s="3">
        <v>44715</v>
      </c>
      <c r="C252" s="6">
        <v>1416</v>
      </c>
      <c r="D252" s="8" t="s">
        <v>3102</v>
      </c>
      <c r="E252" s="9" t="s">
        <v>3101</v>
      </c>
      <c r="F252" s="3">
        <v>44746</v>
      </c>
      <c r="G252" s="6" t="s">
        <v>3008</v>
      </c>
      <c r="H252" s="4" t="s">
        <v>77</v>
      </c>
      <c r="I252" s="4" t="s">
        <v>2262</v>
      </c>
      <c r="J252" s="5">
        <v>1028244621.25</v>
      </c>
      <c r="K252" s="35">
        <f t="shared" si="104"/>
        <v>1028244621.25</v>
      </c>
      <c r="L252" s="35">
        <f t="shared" si="104"/>
        <v>1028244621.25</v>
      </c>
      <c r="M252" s="4" t="s">
        <v>2987</v>
      </c>
      <c r="N252" s="4" t="s">
        <v>2988</v>
      </c>
      <c r="O252" s="4" t="s">
        <v>33</v>
      </c>
      <c r="P252" s="6">
        <v>0</v>
      </c>
      <c r="Q252" s="6">
        <v>100</v>
      </c>
      <c r="R252" s="6" t="s">
        <v>26</v>
      </c>
      <c r="S252" s="7">
        <v>1</v>
      </c>
      <c r="T252" s="35" t="e">
        <f t="shared" si="102"/>
        <v>#REF!</v>
      </c>
      <c r="U252" s="5" t="e">
        <f t="shared" si="103"/>
        <v>#REF!</v>
      </c>
      <c r="V252" s="5" t="e">
        <f>W252+#REF!+X252</f>
        <v>#REF!</v>
      </c>
      <c r="W252" s="5">
        <v>33532</v>
      </c>
      <c r="X252" s="5"/>
      <c r="Y252" s="5" t="e">
        <f>_xlfn.CEILING.MATH(#REF!)</f>
        <v>#REF!</v>
      </c>
      <c r="Z252" s="4"/>
      <c r="AA252" s="3">
        <v>45031</v>
      </c>
      <c r="AB252" s="3">
        <v>45108</v>
      </c>
      <c r="AC252" s="3"/>
      <c r="AD252" s="4" t="s">
        <v>67</v>
      </c>
    </row>
    <row r="253" spans="1:30" ht="220.5" x14ac:dyDescent="0.25">
      <c r="A253" s="8" t="s">
        <v>2727</v>
      </c>
      <c r="B253" s="3">
        <v>44719</v>
      </c>
      <c r="C253" s="6">
        <v>1416</v>
      </c>
      <c r="D253" s="8" t="s">
        <v>3110</v>
      </c>
      <c r="E253" s="9" t="s">
        <v>3109</v>
      </c>
      <c r="F253" s="3">
        <v>44746</v>
      </c>
      <c r="G253" s="8" t="s">
        <v>3017</v>
      </c>
      <c r="H253" s="4" t="s">
        <v>74</v>
      </c>
      <c r="I253" s="4" t="s">
        <v>2726</v>
      </c>
      <c r="J253" s="5">
        <v>58559580</v>
      </c>
      <c r="K253" s="35">
        <f t="shared" si="104"/>
        <v>58559580</v>
      </c>
      <c r="L253" s="35">
        <v>117119160</v>
      </c>
      <c r="M253" s="4" t="s">
        <v>1409</v>
      </c>
      <c r="N253" s="4" t="s">
        <v>3018</v>
      </c>
      <c r="O253" s="4" t="s">
        <v>33</v>
      </c>
      <c r="P253" s="12">
        <v>0</v>
      </c>
      <c r="Q253" s="6">
        <v>100</v>
      </c>
      <c r="R253" s="6" t="s">
        <v>23</v>
      </c>
      <c r="S253" s="7">
        <v>3000</v>
      </c>
      <c r="T253" s="35" t="e">
        <f t="shared" si="102"/>
        <v>#REF!</v>
      </c>
      <c r="U253" s="5" t="e">
        <f t="shared" si="103"/>
        <v>#REF!</v>
      </c>
      <c r="V253" s="5" t="e">
        <f>W253+#REF!+X253</f>
        <v>#REF!</v>
      </c>
      <c r="W253" s="5">
        <v>4734000</v>
      </c>
      <c r="X253" s="5"/>
      <c r="Y253" s="5" t="e">
        <f>_xlfn.CEILING.MATH(#REF!)</f>
        <v>#REF!</v>
      </c>
      <c r="Z253" s="4"/>
      <c r="AA253" s="3">
        <v>44986</v>
      </c>
      <c r="AB253" s="3">
        <v>45352</v>
      </c>
      <c r="AC253" s="3"/>
      <c r="AD253" s="4" t="s">
        <v>67</v>
      </c>
    </row>
    <row r="254" spans="1:30" ht="78.75" x14ac:dyDescent="0.25">
      <c r="A254" s="8" t="s">
        <v>2719</v>
      </c>
      <c r="B254" s="3">
        <v>44719</v>
      </c>
      <c r="C254" s="6">
        <v>1416</v>
      </c>
      <c r="D254" s="8" t="s">
        <v>3318</v>
      </c>
      <c r="E254" s="9" t="s">
        <v>3201</v>
      </c>
      <c r="F254" s="3">
        <v>44750</v>
      </c>
      <c r="G254" s="8" t="s">
        <v>3202</v>
      </c>
      <c r="H254" s="4" t="s">
        <v>74</v>
      </c>
      <c r="I254" s="4" t="s">
        <v>2718</v>
      </c>
      <c r="J254" s="5">
        <v>661336500</v>
      </c>
      <c r="K254" s="35">
        <f t="shared" si="104"/>
        <v>661336500</v>
      </c>
      <c r="L254" s="5">
        <v>1322673000</v>
      </c>
      <c r="M254" s="4" t="s">
        <v>1004</v>
      </c>
      <c r="N254" s="4" t="s">
        <v>3203</v>
      </c>
      <c r="O254" s="4" t="s">
        <v>36</v>
      </c>
      <c r="P254" s="12">
        <v>0</v>
      </c>
      <c r="Q254" s="6">
        <v>100</v>
      </c>
      <c r="R254" s="4" t="s">
        <v>3204</v>
      </c>
      <c r="S254" s="7">
        <v>1</v>
      </c>
      <c r="T254" s="35" t="s">
        <v>3205</v>
      </c>
      <c r="U254" s="35" t="s">
        <v>3205</v>
      </c>
      <c r="V254" s="5" t="e">
        <f>W254+#REF!+X254</f>
        <v>#REF!</v>
      </c>
      <c r="W254" s="5">
        <v>178800</v>
      </c>
      <c r="X254" s="5"/>
      <c r="Y254" s="5" t="e">
        <f>_xlfn.CEILING.MATH(#REF!)</f>
        <v>#REF!</v>
      </c>
      <c r="Z254" s="4"/>
      <c r="AA254" s="3">
        <v>44986</v>
      </c>
      <c r="AB254" s="3">
        <v>45352</v>
      </c>
      <c r="AC254" s="3"/>
      <c r="AD254" s="4" t="s">
        <v>67</v>
      </c>
    </row>
    <row r="255" spans="1:30" ht="110.25" x14ac:dyDescent="0.25">
      <c r="A255" s="8" t="s">
        <v>2725</v>
      </c>
      <c r="B255" s="3">
        <v>44719</v>
      </c>
      <c r="C255" s="6">
        <v>1416</v>
      </c>
      <c r="D255" s="8" t="s">
        <v>3112</v>
      </c>
      <c r="E255" s="9" t="s">
        <v>3111</v>
      </c>
      <c r="F255" s="3">
        <v>44746</v>
      </c>
      <c r="G255" s="6" t="s">
        <v>3020</v>
      </c>
      <c r="H255" s="4" t="s">
        <v>3021</v>
      </c>
      <c r="I255" s="4" t="s">
        <v>2724</v>
      </c>
      <c r="J255" s="5">
        <v>223738702.88</v>
      </c>
      <c r="K255" s="35">
        <f t="shared" si="104"/>
        <v>223738702.88</v>
      </c>
      <c r="L255" s="35">
        <f t="shared" si="104"/>
        <v>223738702.88</v>
      </c>
      <c r="M255" s="4" t="s">
        <v>765</v>
      </c>
      <c r="N255" s="4" t="s">
        <v>2151</v>
      </c>
      <c r="O255" s="4" t="s">
        <v>555</v>
      </c>
      <c r="P255" s="12">
        <v>0</v>
      </c>
      <c r="Q255" s="6">
        <v>100</v>
      </c>
      <c r="R255" s="6" t="s">
        <v>26</v>
      </c>
      <c r="S255" s="7">
        <v>1</v>
      </c>
      <c r="T255" s="35" t="e">
        <f t="shared" ref="T255:T263" si="105">L255/V255</f>
        <v>#REF!</v>
      </c>
      <c r="U255" s="5" t="e">
        <f t="shared" si="103"/>
        <v>#REF!</v>
      </c>
      <c r="V255" s="5" t="e">
        <f>W255+#REF!+X255</f>
        <v>#REF!</v>
      </c>
      <c r="W255" s="5">
        <v>848</v>
      </c>
      <c r="X255" s="5"/>
      <c r="Y255" s="5" t="e">
        <f>_xlfn.CEILING.MATH(#REF!)</f>
        <v>#REF!</v>
      </c>
      <c r="Z255" s="4"/>
      <c r="AA255" s="3">
        <v>44986</v>
      </c>
      <c r="AB255" s="3"/>
      <c r="AC255" s="3"/>
      <c r="AD255" s="4" t="s">
        <v>67</v>
      </c>
    </row>
    <row r="256" spans="1:30" ht="75" x14ac:dyDescent="0.25">
      <c r="A256" s="8" t="s">
        <v>2723</v>
      </c>
      <c r="B256" s="3">
        <v>44719</v>
      </c>
      <c r="C256" s="6">
        <v>1416</v>
      </c>
      <c r="D256" s="8" t="s">
        <v>3114</v>
      </c>
      <c r="E256" s="9" t="s">
        <v>3113</v>
      </c>
      <c r="F256" s="3">
        <v>44746</v>
      </c>
      <c r="G256" s="6" t="s">
        <v>3022</v>
      </c>
      <c r="H256" s="4" t="s">
        <v>3021</v>
      </c>
      <c r="I256" s="4" t="s">
        <v>2722</v>
      </c>
      <c r="J256" s="5">
        <v>282522763.16000003</v>
      </c>
      <c r="K256" s="35">
        <f t="shared" si="104"/>
        <v>282522763.16000003</v>
      </c>
      <c r="L256" s="35">
        <f t="shared" si="104"/>
        <v>282522763.16000003</v>
      </c>
      <c r="M256" s="4" t="s">
        <v>765</v>
      </c>
      <c r="N256" s="4" t="s">
        <v>2148</v>
      </c>
      <c r="O256" s="4" t="s">
        <v>555</v>
      </c>
      <c r="P256" s="12">
        <v>0</v>
      </c>
      <c r="Q256" s="6">
        <v>100</v>
      </c>
      <c r="R256" s="6" t="s">
        <v>26</v>
      </c>
      <c r="S256" s="7">
        <v>1</v>
      </c>
      <c r="T256" s="35" t="e">
        <f t="shared" si="105"/>
        <v>#REF!</v>
      </c>
      <c r="U256" s="5" t="e">
        <f t="shared" si="103"/>
        <v>#REF!</v>
      </c>
      <c r="V256" s="5" t="e">
        <f>W256+#REF!+X256</f>
        <v>#REF!</v>
      </c>
      <c r="W256" s="5">
        <v>5354</v>
      </c>
      <c r="X256" s="5"/>
      <c r="Y256" s="5" t="e">
        <f>_xlfn.CEILING.MATH(#REF!)</f>
        <v>#REF!</v>
      </c>
      <c r="Z256" s="4"/>
      <c r="AA256" s="3">
        <v>44986</v>
      </c>
      <c r="AB256" s="3"/>
      <c r="AC256" s="3"/>
      <c r="AD256" s="4" t="s">
        <v>67</v>
      </c>
    </row>
    <row r="257" spans="1:30" ht="189" x14ac:dyDescent="0.25">
      <c r="A257" s="8" t="s">
        <v>2716</v>
      </c>
      <c r="B257" s="3">
        <v>44721</v>
      </c>
      <c r="C257" s="6">
        <v>1416</v>
      </c>
      <c r="D257" s="8" t="s">
        <v>3118</v>
      </c>
      <c r="E257" s="9" t="s">
        <v>3117</v>
      </c>
      <c r="F257" s="3">
        <v>44747</v>
      </c>
      <c r="G257" s="6" t="s">
        <v>3025</v>
      </c>
      <c r="H257" s="4" t="s">
        <v>77</v>
      </c>
      <c r="I257" s="4" t="s">
        <v>2541</v>
      </c>
      <c r="J257" s="5">
        <v>10545799</v>
      </c>
      <c r="K257" s="35">
        <f t="shared" si="104"/>
        <v>10545799</v>
      </c>
      <c r="L257" s="35">
        <f t="shared" si="104"/>
        <v>10545799</v>
      </c>
      <c r="M257" s="4" t="s">
        <v>3026</v>
      </c>
      <c r="N257" s="4" t="s">
        <v>3027</v>
      </c>
      <c r="O257" s="4" t="s">
        <v>33</v>
      </c>
      <c r="P257" s="12">
        <v>0</v>
      </c>
      <c r="Q257" s="6">
        <v>100</v>
      </c>
      <c r="R257" s="6" t="s">
        <v>34</v>
      </c>
      <c r="S257" s="18">
        <v>1</v>
      </c>
      <c r="T257" s="35" t="e">
        <f t="shared" si="105"/>
        <v>#REF!</v>
      </c>
      <c r="U257" s="5" t="e">
        <f t="shared" si="103"/>
        <v>#REF!</v>
      </c>
      <c r="V257" s="5" t="e">
        <f>W257+#REF!+X257</f>
        <v>#REF!</v>
      </c>
      <c r="W257" s="5">
        <v>555</v>
      </c>
      <c r="X257" s="5"/>
      <c r="Y257" s="5" t="e">
        <f>_xlfn.CEILING.MATH(#REF!)</f>
        <v>#REF!</v>
      </c>
      <c r="Z257" s="4"/>
      <c r="AA257" s="3">
        <v>45031</v>
      </c>
      <c r="AB257" s="3">
        <v>45108</v>
      </c>
      <c r="AC257" s="3"/>
      <c r="AD257" s="4" t="s">
        <v>67</v>
      </c>
    </row>
    <row r="258" spans="1:30" ht="75" x14ac:dyDescent="0.25">
      <c r="A258" s="8" t="s">
        <v>2712</v>
      </c>
      <c r="B258" s="3">
        <v>44721</v>
      </c>
      <c r="C258" s="6">
        <v>1416</v>
      </c>
      <c r="D258" s="8" t="s">
        <v>3126</v>
      </c>
      <c r="E258" s="9" t="s">
        <v>3122</v>
      </c>
      <c r="F258" s="3">
        <v>44746</v>
      </c>
      <c r="G258" s="8" t="s">
        <v>3032</v>
      </c>
      <c r="H258" s="4" t="s">
        <v>3010</v>
      </c>
      <c r="I258" s="4" t="s">
        <v>2711</v>
      </c>
      <c r="J258" s="5">
        <v>1169454</v>
      </c>
      <c r="K258" s="35">
        <f t="shared" si="104"/>
        <v>1169454</v>
      </c>
      <c r="L258" s="35">
        <f t="shared" si="104"/>
        <v>1169454</v>
      </c>
      <c r="M258" s="4" t="s">
        <v>1397</v>
      </c>
      <c r="N258" s="4" t="s">
        <v>3033</v>
      </c>
      <c r="O258" s="4" t="s">
        <v>33</v>
      </c>
      <c r="P258" s="12">
        <v>0</v>
      </c>
      <c r="Q258" s="6">
        <v>100</v>
      </c>
      <c r="R258" s="6" t="s">
        <v>34</v>
      </c>
      <c r="S258" s="7">
        <v>60</v>
      </c>
      <c r="T258" s="35" t="e">
        <f t="shared" si="105"/>
        <v>#REF!</v>
      </c>
      <c r="U258" s="5" t="e">
        <f t="shared" si="103"/>
        <v>#REF!</v>
      </c>
      <c r="V258" s="5" t="e">
        <f>W258+#REF!+X258</f>
        <v>#REF!</v>
      </c>
      <c r="W258" s="5">
        <v>3480</v>
      </c>
      <c r="X258" s="5"/>
      <c r="Y258" s="5" t="e">
        <f>_xlfn.CEILING.MATH(#REF!)</f>
        <v>#REF!</v>
      </c>
      <c r="Z258" s="4"/>
      <c r="AA258" s="3">
        <v>44986</v>
      </c>
      <c r="AB258" s="3"/>
      <c r="AC258" s="3"/>
      <c r="AD258" s="4" t="s">
        <v>67</v>
      </c>
    </row>
    <row r="259" spans="1:30" ht="75" x14ac:dyDescent="0.25">
      <c r="A259" s="8" t="s">
        <v>2709</v>
      </c>
      <c r="B259" s="3">
        <v>44721</v>
      </c>
      <c r="C259" s="6">
        <v>1416</v>
      </c>
      <c r="D259" s="8" t="s">
        <v>3319</v>
      </c>
      <c r="E259" s="9" t="s">
        <v>3129</v>
      </c>
      <c r="F259" s="3">
        <v>44750</v>
      </c>
      <c r="G259" s="8" t="s">
        <v>3086</v>
      </c>
      <c r="H259" s="4" t="s">
        <v>3021</v>
      </c>
      <c r="I259" s="4" t="s">
        <v>1702</v>
      </c>
      <c r="J259" s="5">
        <v>1349397104.8800001</v>
      </c>
      <c r="K259" s="35">
        <f t="shared" si="104"/>
        <v>1349397104.8800001</v>
      </c>
      <c r="L259" s="35">
        <f t="shared" si="104"/>
        <v>1349397104.8800001</v>
      </c>
      <c r="M259" s="4" t="s">
        <v>765</v>
      </c>
      <c r="N259" s="4" t="s">
        <v>2149</v>
      </c>
      <c r="O259" s="4" t="s">
        <v>555</v>
      </c>
      <c r="P259" s="12">
        <v>0</v>
      </c>
      <c r="Q259" s="6">
        <v>100</v>
      </c>
      <c r="R259" s="6" t="s">
        <v>26</v>
      </c>
      <c r="S259" s="54">
        <v>0.4</v>
      </c>
      <c r="T259" s="35" t="e">
        <f t="shared" si="105"/>
        <v>#REF!</v>
      </c>
      <c r="U259" s="5" t="e">
        <f t="shared" si="103"/>
        <v>#REF!</v>
      </c>
      <c r="V259" s="5" t="e">
        <f>W259+#REF!+X259</f>
        <v>#REF!</v>
      </c>
      <c r="W259" s="5">
        <v>5114.3999999999996</v>
      </c>
      <c r="X259" s="5"/>
      <c r="Y259" s="5" t="e">
        <f>_xlfn.CEILING.MATH(#REF!)</f>
        <v>#REF!</v>
      </c>
      <c r="Z259" s="4"/>
      <c r="AA259" s="3">
        <v>44958</v>
      </c>
      <c r="AB259" s="3"/>
      <c r="AC259" s="3"/>
      <c r="AD259" s="4" t="s">
        <v>67</v>
      </c>
    </row>
    <row r="260" spans="1:30" ht="78.75" x14ac:dyDescent="0.25">
      <c r="A260" s="8" t="s">
        <v>2708</v>
      </c>
      <c r="B260" s="3">
        <v>44721</v>
      </c>
      <c r="C260" s="6">
        <v>1416</v>
      </c>
      <c r="D260" s="8" t="s">
        <v>3131</v>
      </c>
      <c r="E260" s="9" t="s">
        <v>3130</v>
      </c>
      <c r="F260" s="3">
        <v>44746</v>
      </c>
      <c r="G260" s="6" t="s">
        <v>3036</v>
      </c>
      <c r="H260" s="4" t="s">
        <v>77</v>
      </c>
      <c r="I260" s="4" t="s">
        <v>2707</v>
      </c>
      <c r="J260" s="5">
        <v>83392186.799999997</v>
      </c>
      <c r="K260" s="35">
        <f t="shared" si="104"/>
        <v>83392186.799999997</v>
      </c>
      <c r="L260" s="35">
        <v>132241909.8</v>
      </c>
      <c r="M260" s="4" t="s">
        <v>554</v>
      </c>
      <c r="N260" s="4" t="s">
        <v>2172</v>
      </c>
      <c r="O260" s="4" t="s">
        <v>555</v>
      </c>
      <c r="P260" s="12">
        <v>0</v>
      </c>
      <c r="Q260" s="6">
        <v>100</v>
      </c>
      <c r="R260" s="6" t="s">
        <v>26</v>
      </c>
      <c r="S260" s="7">
        <v>4</v>
      </c>
      <c r="T260" s="35" t="e">
        <f t="shared" si="105"/>
        <v>#REF!</v>
      </c>
      <c r="U260" s="5" t="e">
        <f t="shared" si="103"/>
        <v>#REF!</v>
      </c>
      <c r="V260" s="5" t="e">
        <f>W260+#REF!+X260</f>
        <v>#REF!</v>
      </c>
      <c r="W260" s="5">
        <v>41416</v>
      </c>
      <c r="X260" s="5"/>
      <c r="Y260" s="5" t="e">
        <f>_xlfn.CEILING.MATH(#REF!)</f>
        <v>#REF!</v>
      </c>
      <c r="Z260" s="4"/>
      <c r="AA260" s="3">
        <v>44986</v>
      </c>
      <c r="AB260" s="3">
        <v>45352</v>
      </c>
      <c r="AC260" s="3"/>
      <c r="AD260" s="4" t="s">
        <v>67</v>
      </c>
    </row>
    <row r="261" spans="1:30" ht="47.25" x14ac:dyDescent="0.25">
      <c r="A261" s="8" t="s">
        <v>2951</v>
      </c>
      <c r="B261" s="3">
        <v>44722</v>
      </c>
      <c r="C261" s="6">
        <v>1416</v>
      </c>
      <c r="D261" s="8" t="s">
        <v>462</v>
      </c>
      <c r="E261" s="4" t="s">
        <v>462</v>
      </c>
      <c r="F261" s="3" t="s">
        <v>462</v>
      </c>
      <c r="G261" s="6" t="s">
        <v>462</v>
      </c>
      <c r="H261" s="4" t="s">
        <v>462</v>
      </c>
      <c r="I261" s="4" t="s">
        <v>718</v>
      </c>
      <c r="J261" s="5">
        <v>0</v>
      </c>
      <c r="K261" s="35">
        <f t="shared" si="104"/>
        <v>0</v>
      </c>
      <c r="L261" s="35">
        <f t="shared" si="104"/>
        <v>0</v>
      </c>
      <c r="M261" s="4"/>
      <c r="N261" s="4"/>
      <c r="O261" s="4"/>
      <c r="P261" s="12"/>
      <c r="Q261" s="6"/>
      <c r="R261" s="6"/>
      <c r="S261" s="7"/>
      <c r="T261" s="35" t="e">
        <f t="shared" si="105"/>
        <v>#REF!</v>
      </c>
      <c r="U261" s="5" t="e">
        <f t="shared" si="103"/>
        <v>#REF!</v>
      </c>
      <c r="V261" s="5" t="e">
        <f>W261+#REF!+X261</f>
        <v>#REF!</v>
      </c>
      <c r="W261" s="5"/>
      <c r="X261" s="5"/>
      <c r="Y261" s="5" t="e">
        <f>_xlfn.CEILING.MATH(#REF!)</f>
        <v>#REF!</v>
      </c>
      <c r="Z261" s="4"/>
      <c r="AA261" s="3"/>
      <c r="AB261" s="3"/>
      <c r="AC261" s="3"/>
      <c r="AD261" s="4"/>
    </row>
    <row r="262" spans="1:30" ht="141.75" x14ac:dyDescent="0.25">
      <c r="A262" s="8" t="s">
        <v>2829</v>
      </c>
      <c r="B262" s="3">
        <v>44733</v>
      </c>
      <c r="C262" s="6">
        <v>1416</v>
      </c>
      <c r="D262" s="8" t="s">
        <v>3324</v>
      </c>
      <c r="E262" s="9" t="s">
        <v>3316</v>
      </c>
      <c r="F262" s="3">
        <v>44760</v>
      </c>
      <c r="G262" s="8" t="s">
        <v>3325</v>
      </c>
      <c r="H262" s="4" t="s">
        <v>73</v>
      </c>
      <c r="I262" s="4" t="s">
        <v>176</v>
      </c>
      <c r="J262" s="5">
        <v>61583028</v>
      </c>
      <c r="K262" s="35">
        <f t="shared" si="104"/>
        <v>61583028</v>
      </c>
      <c r="L262" s="35">
        <f t="shared" si="104"/>
        <v>61583028</v>
      </c>
      <c r="M262" s="4" t="s">
        <v>342</v>
      </c>
      <c r="N262" s="4" t="s">
        <v>3331</v>
      </c>
      <c r="O262" s="4" t="s">
        <v>278</v>
      </c>
      <c r="P262" s="12">
        <v>0</v>
      </c>
      <c r="Q262" s="6">
        <v>100</v>
      </c>
      <c r="R262" s="6" t="s">
        <v>23</v>
      </c>
      <c r="S262" s="7">
        <v>1200</v>
      </c>
      <c r="T262" s="35" t="e">
        <f t="shared" si="105"/>
        <v>#REF!</v>
      </c>
      <c r="U262" s="5" t="e">
        <f t="shared" ref="U262:U263" si="106">T262*S262</f>
        <v>#REF!</v>
      </c>
      <c r="V262" s="5" t="e">
        <f>W262+#REF!+X262</f>
        <v>#REF!</v>
      </c>
      <c r="W262" s="5">
        <v>4102800</v>
      </c>
      <c r="X262" s="5"/>
      <c r="Y262" s="5" t="e">
        <f>_xlfn.CEILING.MATH(#REF!)</f>
        <v>#REF!</v>
      </c>
      <c r="Z262" s="4"/>
      <c r="AA262" s="3">
        <v>44936</v>
      </c>
      <c r="AB262" s="3"/>
      <c r="AC262" s="3"/>
      <c r="AD262" s="4" t="s">
        <v>67</v>
      </c>
    </row>
    <row r="263" spans="1:30" ht="167.25" customHeight="1" x14ac:dyDescent="0.25">
      <c r="A263" s="8" t="s">
        <v>2969</v>
      </c>
      <c r="B263" s="3">
        <v>44735</v>
      </c>
      <c r="C263" s="6">
        <v>1416</v>
      </c>
      <c r="D263" s="8" t="s">
        <v>3330</v>
      </c>
      <c r="E263" s="9" t="s">
        <v>3294</v>
      </c>
      <c r="F263" s="3">
        <v>44754</v>
      </c>
      <c r="G263" s="8" t="s">
        <v>3218</v>
      </c>
      <c r="H263" s="4" t="s">
        <v>74</v>
      </c>
      <c r="I263" s="4" t="s">
        <v>2968</v>
      </c>
      <c r="J263" s="5">
        <v>58559580</v>
      </c>
      <c r="K263" s="35">
        <f t="shared" si="104"/>
        <v>58559580</v>
      </c>
      <c r="L263" s="35">
        <f t="shared" si="104"/>
        <v>58559580</v>
      </c>
      <c r="M263" s="4" t="s">
        <v>1409</v>
      </c>
      <c r="N263" s="4" t="s">
        <v>3221</v>
      </c>
      <c r="O263" s="4" t="s">
        <v>33</v>
      </c>
      <c r="P263" s="12">
        <v>0</v>
      </c>
      <c r="Q263" s="6">
        <v>100</v>
      </c>
      <c r="R263" s="6" t="s">
        <v>23</v>
      </c>
      <c r="S263" s="7">
        <v>1500</v>
      </c>
      <c r="T263" s="35" t="e">
        <f t="shared" si="105"/>
        <v>#REF!</v>
      </c>
      <c r="U263" s="5" t="e">
        <f t="shared" si="106"/>
        <v>#REF!</v>
      </c>
      <c r="V263" s="5" t="e">
        <f>W263+#REF!+X263</f>
        <v>#REF!</v>
      </c>
      <c r="W263" s="5">
        <v>4734000</v>
      </c>
      <c r="X263" s="5"/>
      <c r="Y263" s="5" t="e">
        <f>_xlfn.CEILING.MATH(#REF!)</f>
        <v>#REF!</v>
      </c>
      <c r="Z263" s="4"/>
      <c r="AA263" s="3">
        <v>44958</v>
      </c>
      <c r="AB263" s="3"/>
      <c r="AC263" s="3"/>
      <c r="AD263" s="4" t="s">
        <v>67</v>
      </c>
    </row>
  </sheetData>
  <autoFilter ref="A1:AH263" xr:uid="{00000000-0009-0000-0000-000003000000}">
    <filterColumn colId="24" showButton="0"/>
    <filterColumn colId="25" showButton="0"/>
    <filterColumn colId="26" showButton="0"/>
    <filterColumn colId="27" showButton="0"/>
    <filterColumn colId="28" showButton="0"/>
    <filterColumn colId="30" showButton="0"/>
    <filterColumn colId="31" showButton="0"/>
  </autoFilter>
  <mergeCells count="26">
    <mergeCell ref="S1:S2"/>
    <mergeCell ref="T1:T2"/>
    <mergeCell ref="U1:U2"/>
    <mergeCell ref="V1:V2"/>
    <mergeCell ref="O1:O2"/>
    <mergeCell ref="M1:M2"/>
    <mergeCell ref="N1:N2"/>
    <mergeCell ref="D1:D2"/>
    <mergeCell ref="Q1:Q2"/>
    <mergeCell ref="R1:R2"/>
    <mergeCell ref="X1:X2"/>
    <mergeCell ref="Y1:AD1"/>
    <mergeCell ref="AE1:AG1"/>
    <mergeCell ref="AH1:AH2"/>
    <mergeCell ref="A1:A2"/>
    <mergeCell ref="B1:B2"/>
    <mergeCell ref="C1:C2"/>
    <mergeCell ref="P1:P2"/>
    <mergeCell ref="E1:E2"/>
    <mergeCell ref="F1:F2"/>
    <mergeCell ref="G1:G2"/>
    <mergeCell ref="H1:H2"/>
    <mergeCell ref="I1:I2"/>
    <mergeCell ref="J1:J2"/>
    <mergeCell ref="K1:K2"/>
    <mergeCell ref="L1:L2"/>
  </mergeCells>
  <hyperlinks>
    <hyperlink ref="E3" r:id="rId1" xr:uid="{00000000-0004-0000-0300-000000000000}"/>
    <hyperlink ref="E23" r:id="rId2" xr:uid="{00000000-0004-0000-0300-000001000000}"/>
    <hyperlink ref="E22" r:id="rId3" xr:uid="{00000000-0004-0000-0300-000002000000}"/>
    <hyperlink ref="E16" r:id="rId4" xr:uid="{00000000-0004-0000-0300-000003000000}"/>
    <hyperlink ref="E20" r:id="rId5" xr:uid="{00000000-0004-0000-0300-000004000000}"/>
    <hyperlink ref="E21" r:id="rId6" xr:uid="{00000000-0004-0000-0300-000005000000}"/>
    <hyperlink ref="E25" r:id="rId7" xr:uid="{00000000-0004-0000-0300-000006000000}"/>
    <hyperlink ref="E4" r:id="rId8" xr:uid="{00000000-0004-0000-0300-000007000000}"/>
    <hyperlink ref="E6" r:id="rId9" xr:uid="{00000000-0004-0000-0300-000008000000}"/>
    <hyperlink ref="E7" r:id="rId10" xr:uid="{00000000-0004-0000-0300-000009000000}"/>
    <hyperlink ref="E10" r:id="rId11" xr:uid="{00000000-0004-0000-0300-00000A000000}"/>
    <hyperlink ref="E12" r:id="rId12" xr:uid="{00000000-0004-0000-0300-00000B000000}"/>
    <hyperlink ref="E44" r:id="rId13" xr:uid="{00000000-0004-0000-0300-00000C000000}"/>
    <hyperlink ref="E39" r:id="rId14" xr:uid="{00000000-0004-0000-0300-00000D000000}"/>
    <hyperlink ref="E33" r:id="rId15" xr:uid="{00000000-0004-0000-0300-00000E000000}"/>
    <hyperlink ref="E31" r:id="rId16" xr:uid="{00000000-0004-0000-0300-00000F000000}"/>
    <hyperlink ref="E50" r:id="rId17" xr:uid="{00000000-0004-0000-0300-000010000000}"/>
    <hyperlink ref="E52" r:id="rId18" xr:uid="{00000000-0004-0000-0300-000011000000}"/>
    <hyperlink ref="E34" r:id="rId19" xr:uid="{00000000-0004-0000-0300-000012000000}"/>
    <hyperlink ref="E45" r:id="rId20" xr:uid="{00000000-0004-0000-0300-000013000000}"/>
    <hyperlink ref="E55" r:id="rId21" xr:uid="{00000000-0004-0000-0300-000014000000}"/>
    <hyperlink ref="E51" r:id="rId22" xr:uid="{00000000-0004-0000-0300-000015000000}"/>
    <hyperlink ref="E57" r:id="rId23" xr:uid="{00000000-0004-0000-0300-000016000000}"/>
    <hyperlink ref="E68" r:id="rId24" xr:uid="{00000000-0004-0000-0300-000017000000}"/>
    <hyperlink ref="E71" r:id="rId25" xr:uid="{00000000-0004-0000-0300-000018000000}"/>
    <hyperlink ref="E62" r:id="rId26" xr:uid="{00000000-0004-0000-0300-000019000000}"/>
    <hyperlink ref="E27" r:id="rId27" xr:uid="{00000000-0004-0000-0300-00001A000000}"/>
    <hyperlink ref="E93" r:id="rId28" xr:uid="{00000000-0004-0000-0300-00001B000000}"/>
    <hyperlink ref="E28" r:id="rId29" xr:uid="{00000000-0004-0000-0300-00001C000000}"/>
    <hyperlink ref="E30" r:id="rId30" xr:uid="{00000000-0004-0000-0300-00001D000000}"/>
    <hyperlink ref="E89" r:id="rId31" xr:uid="{00000000-0004-0000-0300-00001E000000}"/>
    <hyperlink ref="E49" r:id="rId32" xr:uid="{00000000-0004-0000-0300-00001F000000}"/>
    <hyperlink ref="E54" r:id="rId33" xr:uid="{00000000-0004-0000-0300-000020000000}"/>
    <hyperlink ref="E77" r:id="rId34" xr:uid="{00000000-0004-0000-0300-000021000000}"/>
    <hyperlink ref="E87" r:id="rId35" xr:uid="{00000000-0004-0000-0300-000022000000}"/>
    <hyperlink ref="E88" r:id="rId36" xr:uid="{00000000-0004-0000-0300-000023000000}"/>
    <hyperlink ref="E43" r:id="rId37" xr:uid="{00000000-0004-0000-0300-000024000000}"/>
    <hyperlink ref="E47" r:id="rId38" xr:uid="{00000000-0004-0000-0300-000025000000}"/>
    <hyperlink ref="E53" r:id="rId39" xr:uid="{00000000-0004-0000-0300-000026000000}"/>
    <hyperlink ref="E46" r:id="rId40" xr:uid="{00000000-0004-0000-0300-000027000000}"/>
    <hyperlink ref="E13" r:id="rId41" xr:uid="{00000000-0004-0000-0300-000028000000}"/>
    <hyperlink ref="E14" r:id="rId42" xr:uid="{00000000-0004-0000-0300-000029000000}"/>
    <hyperlink ref="E15" r:id="rId43" xr:uid="{00000000-0004-0000-0300-00002A000000}"/>
    <hyperlink ref="E26" r:id="rId44" xr:uid="{00000000-0004-0000-0300-00002B000000}"/>
    <hyperlink ref="E17" r:id="rId45" xr:uid="{00000000-0004-0000-0300-00002C000000}"/>
    <hyperlink ref="E18" r:id="rId46" xr:uid="{00000000-0004-0000-0300-00002D000000}"/>
    <hyperlink ref="E19" r:id="rId47" xr:uid="{00000000-0004-0000-0300-00002E000000}"/>
    <hyperlink ref="E24" r:id="rId48" xr:uid="{00000000-0004-0000-0300-00002F000000}"/>
    <hyperlink ref="E29" r:id="rId49" xr:uid="{00000000-0004-0000-0300-000030000000}"/>
    <hyperlink ref="E32" r:id="rId50" xr:uid="{00000000-0004-0000-0300-000031000000}"/>
    <hyperlink ref="E35" r:id="rId51" xr:uid="{00000000-0004-0000-0300-000032000000}"/>
    <hyperlink ref="E36" r:id="rId52" xr:uid="{00000000-0004-0000-0300-000033000000}"/>
    <hyperlink ref="E37" r:id="rId53" xr:uid="{00000000-0004-0000-0300-000034000000}"/>
    <hyperlink ref="E38" r:id="rId54" xr:uid="{00000000-0004-0000-0300-000035000000}"/>
    <hyperlink ref="E40" r:id="rId55" xr:uid="{00000000-0004-0000-0300-000036000000}"/>
    <hyperlink ref="E48" r:id="rId56" xr:uid="{00000000-0004-0000-0300-000037000000}"/>
    <hyperlink ref="E79" r:id="rId57" xr:uid="{00000000-0004-0000-0300-000038000000}"/>
    <hyperlink ref="E83" r:id="rId58" xr:uid="{00000000-0004-0000-0300-000039000000}"/>
    <hyperlink ref="E84" r:id="rId59" xr:uid="{00000000-0004-0000-0300-00003A000000}"/>
    <hyperlink ref="E73" r:id="rId60" xr:uid="{00000000-0004-0000-0300-00003B000000}"/>
    <hyperlink ref="E82" r:id="rId61" xr:uid="{00000000-0004-0000-0300-00003C000000}"/>
    <hyperlink ref="E74" r:id="rId62" xr:uid="{00000000-0004-0000-0300-00003D000000}"/>
    <hyperlink ref="E63" r:id="rId63" xr:uid="{00000000-0004-0000-0300-00003E000000}"/>
    <hyperlink ref="E72" r:id="rId64" xr:uid="{00000000-0004-0000-0300-00003F000000}"/>
    <hyperlink ref="E85" r:id="rId65" xr:uid="{00000000-0004-0000-0300-000040000000}"/>
    <hyperlink ref="E56" r:id="rId66" xr:uid="{00000000-0004-0000-0300-000041000000}"/>
    <hyperlink ref="E58" r:id="rId67" xr:uid="{00000000-0004-0000-0300-000042000000}"/>
    <hyperlink ref="E59" r:id="rId68" xr:uid="{00000000-0004-0000-0300-000043000000}"/>
    <hyperlink ref="E61" r:id="rId69" xr:uid="{00000000-0004-0000-0300-000044000000}"/>
    <hyperlink ref="E64" r:id="rId70" xr:uid="{00000000-0004-0000-0300-000045000000}"/>
    <hyperlink ref="E65" r:id="rId71" xr:uid="{00000000-0004-0000-0300-000046000000}"/>
    <hyperlink ref="E66" r:id="rId72" xr:uid="{00000000-0004-0000-0300-000047000000}"/>
    <hyperlink ref="E67" r:id="rId73" xr:uid="{00000000-0004-0000-0300-000048000000}"/>
    <hyperlink ref="E70" r:id="rId74" xr:uid="{00000000-0004-0000-0300-000049000000}"/>
    <hyperlink ref="E75" r:id="rId75" xr:uid="{00000000-0004-0000-0300-00004A000000}"/>
    <hyperlink ref="E76" r:id="rId76" xr:uid="{00000000-0004-0000-0300-00004B000000}"/>
    <hyperlink ref="E91" r:id="rId77" xr:uid="{00000000-0004-0000-0300-00004C000000}"/>
    <hyperlink ref="E104" r:id="rId78" xr:uid="{00000000-0004-0000-0300-00004D000000}"/>
    <hyperlink ref="E107" r:id="rId79" xr:uid="{00000000-0004-0000-0300-00004E000000}"/>
    <hyperlink ref="E90" r:id="rId80" xr:uid="{00000000-0004-0000-0300-00004F000000}"/>
    <hyperlink ref="E109" r:id="rId81" xr:uid="{00000000-0004-0000-0300-000050000000}"/>
    <hyperlink ref="E111" r:id="rId82" xr:uid="{00000000-0004-0000-0300-000051000000}"/>
    <hyperlink ref="E60" r:id="rId83" xr:uid="{00000000-0004-0000-0300-000052000000}"/>
    <hyperlink ref="E78" r:id="rId84" xr:uid="{00000000-0004-0000-0300-000053000000}"/>
    <hyperlink ref="E80" r:id="rId85" xr:uid="{00000000-0004-0000-0300-000054000000}"/>
    <hyperlink ref="E81" r:id="rId86" xr:uid="{00000000-0004-0000-0300-000055000000}"/>
    <hyperlink ref="E92" r:id="rId87" xr:uid="{00000000-0004-0000-0300-000056000000}"/>
    <hyperlink ref="E94" r:id="rId88" xr:uid="{00000000-0004-0000-0300-000057000000}"/>
    <hyperlink ref="E95" r:id="rId89" xr:uid="{00000000-0004-0000-0300-000058000000}"/>
    <hyperlink ref="E96" r:id="rId90" xr:uid="{00000000-0004-0000-0300-000059000000}"/>
    <hyperlink ref="E97" r:id="rId91" xr:uid="{00000000-0004-0000-0300-00005A000000}"/>
    <hyperlink ref="E98" r:id="rId92" xr:uid="{00000000-0004-0000-0300-00005B000000}"/>
    <hyperlink ref="E99" r:id="rId93" xr:uid="{00000000-0004-0000-0300-00005C000000}"/>
    <hyperlink ref="E100" r:id="rId94" xr:uid="{00000000-0004-0000-0300-00005D000000}"/>
    <hyperlink ref="E101" r:id="rId95" xr:uid="{00000000-0004-0000-0300-00005E000000}"/>
    <hyperlink ref="E102" r:id="rId96" xr:uid="{00000000-0004-0000-0300-00005F000000}"/>
    <hyperlink ref="E108" r:id="rId97" xr:uid="{00000000-0004-0000-0300-000060000000}"/>
    <hyperlink ref="E110" r:id="rId98" xr:uid="{00000000-0004-0000-0300-000061000000}"/>
    <hyperlink ref="E112" r:id="rId99" xr:uid="{00000000-0004-0000-0300-000062000000}"/>
    <hyperlink ref="E113" r:id="rId100" xr:uid="{00000000-0004-0000-0300-000063000000}"/>
    <hyperlink ref="E115" r:id="rId101" xr:uid="{00000000-0004-0000-0300-000064000000}"/>
    <hyperlink ref="E116" r:id="rId102" xr:uid="{00000000-0004-0000-0300-000065000000}"/>
    <hyperlink ref="E117" r:id="rId103" xr:uid="{00000000-0004-0000-0300-000066000000}"/>
    <hyperlink ref="E118" r:id="rId104" xr:uid="{00000000-0004-0000-0300-000067000000}"/>
    <hyperlink ref="E119" r:id="rId105" xr:uid="{00000000-0004-0000-0300-000068000000}"/>
    <hyperlink ref="E120" r:id="rId106" xr:uid="{00000000-0004-0000-0300-000069000000}"/>
    <hyperlink ref="E121" r:id="rId107" xr:uid="{00000000-0004-0000-0300-00006A000000}"/>
    <hyperlink ref="E159" r:id="rId108" xr:uid="{00000000-0004-0000-0300-00006B000000}"/>
    <hyperlink ref="E158" r:id="rId109" xr:uid="{00000000-0004-0000-0300-00006C000000}"/>
    <hyperlink ref="E157" r:id="rId110" xr:uid="{00000000-0004-0000-0300-00006D000000}"/>
    <hyperlink ref="E156" r:id="rId111" xr:uid="{00000000-0004-0000-0300-00006E000000}"/>
    <hyperlink ref="E155" r:id="rId112" xr:uid="{00000000-0004-0000-0300-00006F000000}"/>
    <hyperlink ref="E154" r:id="rId113" xr:uid="{00000000-0004-0000-0300-000070000000}"/>
    <hyperlink ref="E153" r:id="rId114" xr:uid="{00000000-0004-0000-0300-000071000000}"/>
    <hyperlink ref="E152" r:id="rId115" xr:uid="{00000000-0004-0000-0300-000072000000}"/>
    <hyperlink ref="E151" r:id="rId116" xr:uid="{00000000-0004-0000-0300-000073000000}"/>
    <hyperlink ref="E147" r:id="rId117" xr:uid="{00000000-0004-0000-0300-000074000000}"/>
    <hyperlink ref="E144" r:id="rId118" xr:uid="{00000000-0004-0000-0300-000075000000}"/>
    <hyperlink ref="E150" r:id="rId119" xr:uid="{00000000-0004-0000-0300-000076000000}"/>
    <hyperlink ref="E149" r:id="rId120" xr:uid="{00000000-0004-0000-0300-000077000000}"/>
    <hyperlink ref="E142" r:id="rId121" xr:uid="{00000000-0004-0000-0300-000078000000}"/>
    <hyperlink ref="E141" r:id="rId122" xr:uid="{00000000-0004-0000-0300-000079000000}"/>
    <hyperlink ref="E140" r:id="rId123" xr:uid="{00000000-0004-0000-0300-00007A000000}"/>
    <hyperlink ref="E139" r:id="rId124" xr:uid="{00000000-0004-0000-0300-00007B000000}"/>
    <hyperlink ref="E138" r:id="rId125" xr:uid="{00000000-0004-0000-0300-00007C000000}"/>
    <hyperlink ref="E146" r:id="rId126" xr:uid="{00000000-0004-0000-0300-00007D000000}"/>
    <hyperlink ref="E143" r:id="rId127" xr:uid="{00000000-0004-0000-0300-00007E000000}"/>
    <hyperlink ref="E134" r:id="rId128" xr:uid="{00000000-0004-0000-0300-00007F000000}"/>
    <hyperlink ref="E136" r:id="rId129" xr:uid="{00000000-0004-0000-0300-000080000000}"/>
    <hyperlink ref="E132" r:id="rId130" xr:uid="{00000000-0004-0000-0300-000081000000}"/>
    <hyperlink ref="E135" r:id="rId131" xr:uid="{00000000-0004-0000-0300-000082000000}"/>
    <hyperlink ref="E133" r:id="rId132" xr:uid="{00000000-0004-0000-0300-000083000000}"/>
    <hyperlink ref="E131" r:id="rId133" xr:uid="{00000000-0004-0000-0300-000084000000}"/>
    <hyperlink ref="E130" r:id="rId134" xr:uid="{00000000-0004-0000-0300-000085000000}"/>
    <hyperlink ref="E129" r:id="rId135" xr:uid="{00000000-0004-0000-0300-000086000000}"/>
    <hyperlink ref="E128" r:id="rId136" xr:uid="{00000000-0004-0000-0300-000087000000}"/>
    <hyperlink ref="E127" r:id="rId137" xr:uid="{00000000-0004-0000-0300-000088000000}"/>
    <hyperlink ref="E126" r:id="rId138" xr:uid="{00000000-0004-0000-0300-000089000000}"/>
    <hyperlink ref="E125" r:id="rId139" xr:uid="{00000000-0004-0000-0300-00008A000000}"/>
    <hyperlink ref="E124" r:id="rId140" xr:uid="{00000000-0004-0000-0300-00008B000000}"/>
    <hyperlink ref="E123" r:id="rId141" xr:uid="{00000000-0004-0000-0300-00008C000000}"/>
    <hyperlink ref="E122" r:id="rId142" xr:uid="{00000000-0004-0000-0300-00008D000000}"/>
    <hyperlink ref="E166" r:id="rId143" xr:uid="{00000000-0004-0000-0300-00008E000000}"/>
    <hyperlink ref="E167" r:id="rId144" xr:uid="{00000000-0004-0000-0300-00008F000000}"/>
    <hyperlink ref="E161" r:id="rId145" xr:uid="{00000000-0004-0000-0300-000090000000}"/>
    <hyperlink ref="E165" r:id="rId146" xr:uid="{00000000-0004-0000-0300-000091000000}"/>
    <hyperlink ref="E208" r:id="rId147" xr:uid="{00000000-0004-0000-0300-000092000000}"/>
    <hyperlink ref="E173" r:id="rId148" xr:uid="{00000000-0004-0000-0300-000093000000}"/>
    <hyperlink ref="E182" r:id="rId149" xr:uid="{00000000-0004-0000-0300-000094000000}"/>
    <hyperlink ref="E183" r:id="rId150" xr:uid="{00000000-0004-0000-0300-000095000000}"/>
    <hyperlink ref="E204" r:id="rId151" xr:uid="{00000000-0004-0000-0300-000096000000}"/>
    <hyperlink ref="E230" r:id="rId152" xr:uid="{00000000-0004-0000-0300-000097000000}"/>
    <hyperlink ref="E231" r:id="rId153" xr:uid="{00000000-0004-0000-0300-000098000000}"/>
    <hyperlink ref="E223" r:id="rId154" xr:uid="{00000000-0004-0000-0300-000099000000}"/>
    <hyperlink ref="E243" r:id="rId155" xr:uid="{00000000-0004-0000-0300-00009A000000}"/>
    <hyperlink ref="E164" r:id="rId156" xr:uid="{00000000-0004-0000-0300-00009B000000}"/>
    <hyperlink ref="E160" r:id="rId157" xr:uid="{00000000-0004-0000-0300-00009C000000}"/>
    <hyperlink ref="E162" r:id="rId158" xr:uid="{00000000-0004-0000-0300-00009D000000}"/>
    <hyperlink ref="E163" r:id="rId159" xr:uid="{00000000-0004-0000-0300-00009E000000}"/>
    <hyperlink ref="E248" r:id="rId160" xr:uid="{00000000-0004-0000-0300-00009F000000}"/>
    <hyperlink ref="E246" r:id="rId161" xr:uid="{00000000-0004-0000-0300-0000A0000000}"/>
    <hyperlink ref="E244" r:id="rId162" xr:uid="{00000000-0004-0000-0300-0000A1000000}"/>
    <hyperlink ref="E252" r:id="rId163" xr:uid="{00000000-0004-0000-0300-0000A2000000}"/>
    <hyperlink ref="E263" r:id="rId164" xr:uid="{00000000-0004-0000-0300-0000A3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127"/>
  <sheetViews>
    <sheetView zoomScale="70" zoomScaleNormal="70" workbookViewId="0">
      <selection activeCell="M1" sqref="M1:M2"/>
    </sheetView>
  </sheetViews>
  <sheetFormatPr defaultColWidth="9.140625" defaultRowHeight="15.75" x14ac:dyDescent="0.25"/>
  <cols>
    <col min="1" max="1" width="26.7109375" style="14" customWidth="1"/>
    <col min="2" max="2" width="13" style="19" customWidth="1"/>
    <col min="3" max="3" width="18.5703125" style="14" customWidth="1"/>
    <col min="4" max="4" width="31.140625" style="31" customWidth="1"/>
    <col min="5" max="5" width="27.42578125" style="17" customWidth="1"/>
    <col min="6" max="6" width="13.85546875" style="19" customWidth="1"/>
    <col min="7" max="7" width="32.85546875" style="14" customWidth="1"/>
    <col min="8" max="8" width="22.140625" style="17" customWidth="1"/>
    <col min="9" max="9" width="30.85546875" style="17" customWidth="1"/>
    <col min="10" max="10" width="19.85546875" style="14" customWidth="1"/>
    <col min="11" max="13" width="20.140625" style="14" customWidth="1"/>
    <col min="14" max="14" width="17.28515625" style="17" customWidth="1"/>
    <col min="15" max="15" width="33.28515625" style="17" customWidth="1"/>
    <col min="16" max="16" width="14.140625" style="14" customWidth="1"/>
    <col min="17" max="17" width="11.85546875" style="14" customWidth="1"/>
    <col min="18" max="19" width="9.140625" style="14" customWidth="1"/>
    <col min="20" max="20" width="24.140625" style="17" customWidth="1"/>
    <col min="21" max="24" width="14.28515625" style="14" customWidth="1"/>
    <col min="25" max="25" width="18.5703125" style="14" customWidth="1"/>
    <col min="26" max="26" width="17.140625" style="14" customWidth="1"/>
    <col min="27" max="27" width="16.28515625" style="14" customWidth="1"/>
    <col min="28" max="30" width="17.5703125" style="15" customWidth="1"/>
    <col min="31" max="31" width="16.140625" style="19" customWidth="1"/>
    <col min="32" max="32" width="15.140625" style="19" customWidth="1"/>
    <col min="33" max="33" width="13.28515625" style="19" customWidth="1"/>
    <col min="34" max="34" width="16.7109375" style="17" customWidth="1"/>
    <col min="35" max="16384" width="9.140625" style="14"/>
  </cols>
  <sheetData>
    <row r="1" spans="1:34" ht="103.5" customHeight="1" x14ac:dyDescent="0.25">
      <c r="A1" s="156" t="s">
        <v>14</v>
      </c>
      <c r="B1" s="156" t="s">
        <v>0</v>
      </c>
      <c r="C1" s="156" t="s">
        <v>52</v>
      </c>
      <c r="D1" s="156" t="s">
        <v>1</v>
      </c>
      <c r="E1" s="156" t="s">
        <v>5</v>
      </c>
      <c r="F1" s="156" t="s">
        <v>2</v>
      </c>
      <c r="G1" s="156" t="s">
        <v>3</v>
      </c>
      <c r="H1" s="156" t="s">
        <v>4</v>
      </c>
      <c r="I1" s="156" t="s">
        <v>6</v>
      </c>
      <c r="J1" s="154" t="s">
        <v>15</v>
      </c>
      <c r="K1" s="154" t="s">
        <v>16</v>
      </c>
      <c r="L1" s="154" t="s">
        <v>155</v>
      </c>
      <c r="M1" s="154" t="s">
        <v>3530</v>
      </c>
      <c r="N1" s="146" t="s">
        <v>18</v>
      </c>
      <c r="O1" s="146" t="s">
        <v>2083</v>
      </c>
      <c r="P1" s="146" t="s">
        <v>17</v>
      </c>
      <c r="Q1" s="154" t="s">
        <v>8</v>
      </c>
      <c r="R1" s="154" t="s">
        <v>9</v>
      </c>
      <c r="S1" s="144" t="s">
        <v>19</v>
      </c>
      <c r="T1" s="146" t="s">
        <v>2050</v>
      </c>
      <c r="U1" s="144" t="s">
        <v>7</v>
      </c>
      <c r="V1" s="144" t="s">
        <v>3530</v>
      </c>
      <c r="W1" s="38" t="s">
        <v>3531</v>
      </c>
      <c r="X1" s="144" t="s">
        <v>2049</v>
      </c>
      <c r="Y1" s="148" t="s">
        <v>2820</v>
      </c>
      <c r="Z1" s="149"/>
      <c r="AA1" s="149"/>
      <c r="AB1" s="149"/>
      <c r="AC1" s="149"/>
      <c r="AD1" s="150"/>
      <c r="AE1" s="151" t="s">
        <v>2821</v>
      </c>
      <c r="AF1" s="152"/>
      <c r="AG1" s="153"/>
      <c r="AH1" s="146" t="s">
        <v>66</v>
      </c>
    </row>
    <row r="2" spans="1:34" ht="44.25" customHeight="1" x14ac:dyDescent="0.25">
      <c r="A2" s="157"/>
      <c r="B2" s="157"/>
      <c r="C2" s="157"/>
      <c r="D2" s="157"/>
      <c r="E2" s="157"/>
      <c r="F2" s="157"/>
      <c r="G2" s="157"/>
      <c r="H2" s="157"/>
      <c r="I2" s="157"/>
      <c r="J2" s="155"/>
      <c r="K2" s="155"/>
      <c r="L2" s="155"/>
      <c r="M2" s="155"/>
      <c r="N2" s="147"/>
      <c r="O2" s="147"/>
      <c r="P2" s="147"/>
      <c r="Q2" s="155"/>
      <c r="R2" s="155"/>
      <c r="S2" s="145"/>
      <c r="T2" s="147"/>
      <c r="U2" s="145"/>
      <c r="V2" s="145"/>
      <c r="W2" s="39"/>
      <c r="X2" s="145"/>
      <c r="Y2" s="35" t="s">
        <v>20</v>
      </c>
      <c r="Z2" s="35" t="s">
        <v>11</v>
      </c>
      <c r="AA2" s="35" t="s">
        <v>12</v>
      </c>
      <c r="AB2" s="35" t="s">
        <v>13</v>
      </c>
      <c r="AC2" s="35" t="s">
        <v>2046</v>
      </c>
      <c r="AD2" s="35" t="s">
        <v>2025</v>
      </c>
      <c r="AE2" s="34" t="s">
        <v>11</v>
      </c>
      <c r="AF2" s="34" t="s">
        <v>12</v>
      </c>
      <c r="AG2" s="34" t="s">
        <v>13</v>
      </c>
      <c r="AH2" s="147"/>
    </row>
    <row r="3" spans="1:34" ht="62.25" customHeight="1" x14ac:dyDescent="0.25">
      <c r="A3" s="57" t="s">
        <v>29</v>
      </c>
      <c r="B3" s="58">
        <v>44267</v>
      </c>
      <c r="C3" s="59" t="s">
        <v>38</v>
      </c>
      <c r="D3" s="57" t="s">
        <v>53</v>
      </c>
      <c r="E3" s="60" t="s">
        <v>54</v>
      </c>
      <c r="F3" s="58">
        <v>44302</v>
      </c>
      <c r="G3" s="57" t="s">
        <v>46</v>
      </c>
      <c r="H3" s="59" t="s">
        <v>120</v>
      </c>
      <c r="I3" s="59" t="s">
        <v>31</v>
      </c>
      <c r="J3" s="10">
        <f>AA3*U3</f>
        <v>6217442799.2600002</v>
      </c>
      <c r="K3" s="11">
        <v>6217442799.2600002</v>
      </c>
      <c r="L3" s="11">
        <v>18652328397.779999</v>
      </c>
      <c r="M3" s="11">
        <f>(K3*10)/110</f>
        <v>565222072.66000009</v>
      </c>
      <c r="N3" s="59" t="s">
        <v>50</v>
      </c>
      <c r="O3" s="59" t="s">
        <v>49</v>
      </c>
      <c r="P3" s="61" t="s">
        <v>22</v>
      </c>
      <c r="Q3" s="41">
        <v>100</v>
      </c>
      <c r="R3" s="61">
        <v>0</v>
      </c>
      <c r="S3" s="62" t="s">
        <v>27</v>
      </c>
      <c r="T3" s="59">
        <v>30</v>
      </c>
      <c r="U3" s="11">
        <v>204.82</v>
      </c>
      <c r="V3" s="11">
        <f>(U3*10)/110</f>
        <v>18.619999999999997</v>
      </c>
      <c r="W3" s="11">
        <f>U3-V3</f>
        <v>186.2</v>
      </c>
      <c r="X3" s="11">
        <f>U3*T3</f>
        <v>6144.5999999999995</v>
      </c>
      <c r="Y3" s="10">
        <v>91066929</v>
      </c>
      <c r="Z3" s="10" t="s">
        <v>41</v>
      </c>
      <c r="AA3" s="10">
        <v>30355643</v>
      </c>
      <c r="AB3" s="10">
        <v>30355643</v>
      </c>
      <c r="AC3" s="10">
        <f>AA3/T3</f>
        <v>1011854.7666666667</v>
      </c>
      <c r="AD3" s="41">
        <f>_xlfn.CEILING.MATH(AC3)</f>
        <v>1011855</v>
      </c>
      <c r="AE3" s="58">
        <v>44378</v>
      </c>
      <c r="AF3" s="58">
        <v>44651</v>
      </c>
      <c r="AG3" s="58">
        <v>45016</v>
      </c>
      <c r="AH3" s="42" t="s">
        <v>3434</v>
      </c>
    </row>
    <row r="4" spans="1:34" ht="113.25" customHeight="1" x14ac:dyDescent="0.25">
      <c r="A4" s="57" t="s">
        <v>30</v>
      </c>
      <c r="B4" s="58">
        <v>44267</v>
      </c>
      <c r="C4" s="59" t="s">
        <v>38</v>
      </c>
      <c r="D4" s="57" t="s">
        <v>55</v>
      </c>
      <c r="E4" s="60" t="s">
        <v>56</v>
      </c>
      <c r="F4" s="58">
        <v>44305</v>
      </c>
      <c r="G4" s="57" t="s">
        <v>47</v>
      </c>
      <c r="H4" s="6" t="s">
        <v>73</v>
      </c>
      <c r="I4" s="59" t="s">
        <v>32</v>
      </c>
      <c r="J4" s="10">
        <v>4514726372.6800003</v>
      </c>
      <c r="K4" s="11">
        <v>4514726372.6800003</v>
      </c>
      <c r="L4" s="11">
        <v>13544179118.040001</v>
      </c>
      <c r="M4" s="11">
        <f t="shared" ref="M4:M10" si="0">(K4*10)/110</f>
        <v>410429670.24363637</v>
      </c>
      <c r="N4" s="59" t="s">
        <v>35</v>
      </c>
      <c r="O4" s="59" t="s">
        <v>48</v>
      </c>
      <c r="P4" s="61" t="s">
        <v>22</v>
      </c>
      <c r="Q4" s="41">
        <v>100</v>
      </c>
      <c r="R4" s="61">
        <v>0</v>
      </c>
      <c r="S4" s="62" t="s">
        <v>27</v>
      </c>
      <c r="T4" s="59">
        <v>60</v>
      </c>
      <c r="U4" s="11">
        <v>307.82</v>
      </c>
      <c r="V4" s="11">
        <f t="shared" ref="V4:V10" si="1">(U4*10)/110</f>
        <v>27.983636363636361</v>
      </c>
      <c r="W4" s="11">
        <f t="shared" ref="W4:W10" si="2">U4-V4</f>
        <v>279.83636363636361</v>
      </c>
      <c r="X4" s="11">
        <f>U4*T4</f>
        <v>18469.2</v>
      </c>
      <c r="Y4" s="10">
        <v>44000322</v>
      </c>
      <c r="Z4" s="10">
        <v>6360000</v>
      </c>
      <c r="AA4" s="10">
        <v>4200000</v>
      </c>
      <c r="AB4" s="10">
        <v>4106774</v>
      </c>
      <c r="AC4" s="10">
        <f>AA4/T4</f>
        <v>70000</v>
      </c>
      <c r="AD4" s="41">
        <f>_xlfn.CEILING.MATH(AC4)</f>
        <v>70000</v>
      </c>
      <c r="AE4" s="58">
        <v>44561</v>
      </c>
      <c r="AF4" s="58">
        <v>44926</v>
      </c>
      <c r="AG4" s="58">
        <v>45291</v>
      </c>
      <c r="AH4" s="42" t="s">
        <v>67</v>
      </c>
    </row>
    <row r="5" spans="1:34" ht="61.5" customHeight="1" x14ac:dyDescent="0.25">
      <c r="A5" s="57" t="s">
        <v>651</v>
      </c>
      <c r="B5" s="58">
        <v>44267</v>
      </c>
      <c r="C5" s="59" t="s">
        <v>38</v>
      </c>
      <c r="D5" s="57" t="s">
        <v>652</v>
      </c>
      <c r="E5" s="60" t="s">
        <v>653</v>
      </c>
      <c r="F5" s="58">
        <v>44306</v>
      </c>
      <c r="G5" s="57" t="s">
        <v>654</v>
      </c>
      <c r="H5" s="6" t="s">
        <v>77</v>
      </c>
      <c r="I5" s="59" t="s">
        <v>655</v>
      </c>
      <c r="J5" s="10">
        <v>2446268314.8600001</v>
      </c>
      <c r="K5" s="11">
        <v>2446268314.8600001</v>
      </c>
      <c r="L5" s="11">
        <v>7958965139.8999996</v>
      </c>
      <c r="M5" s="11">
        <f t="shared" si="0"/>
        <v>222388028.62363639</v>
      </c>
      <c r="N5" s="59" t="s">
        <v>656</v>
      </c>
      <c r="O5" s="59" t="s">
        <v>657</v>
      </c>
      <c r="P5" s="61" t="s">
        <v>563</v>
      </c>
      <c r="Q5" s="41">
        <v>0</v>
      </c>
      <c r="R5" s="61">
        <v>100</v>
      </c>
      <c r="S5" s="62" t="s">
        <v>27</v>
      </c>
      <c r="T5" s="59">
        <v>60</v>
      </c>
      <c r="U5" s="11">
        <v>201.97</v>
      </c>
      <c r="V5" s="11">
        <f t="shared" si="1"/>
        <v>18.360909090909093</v>
      </c>
      <c r="W5" s="11">
        <f t="shared" si="2"/>
        <v>183.6090909090909</v>
      </c>
      <c r="X5" s="11">
        <f>U5*T5</f>
        <v>12118.2</v>
      </c>
      <c r="Y5" s="10">
        <f>Z5+AA5+AB5</f>
        <v>39406670</v>
      </c>
      <c r="Z5" s="10">
        <v>13647316</v>
      </c>
      <c r="AA5" s="10">
        <v>12112038</v>
      </c>
      <c r="AB5" s="10">
        <v>13647316</v>
      </c>
      <c r="AC5" s="10">
        <f>AA5/T5</f>
        <v>201867.3</v>
      </c>
      <c r="AD5" s="41">
        <f>_xlfn.CEILING.MATH(AC5)</f>
        <v>201868</v>
      </c>
      <c r="AE5" s="58">
        <v>44530</v>
      </c>
      <c r="AF5" s="58">
        <v>44774</v>
      </c>
      <c r="AG5" s="58">
        <v>45108</v>
      </c>
      <c r="AH5" s="42" t="s">
        <v>67</v>
      </c>
    </row>
    <row r="6" spans="1:34" ht="44.25" customHeight="1" x14ac:dyDescent="0.25">
      <c r="A6" s="57" t="s">
        <v>39</v>
      </c>
      <c r="B6" s="3">
        <v>44301</v>
      </c>
      <c r="C6" s="6" t="s">
        <v>38</v>
      </c>
      <c r="D6" s="8" t="s">
        <v>68</v>
      </c>
      <c r="E6" s="40" t="s">
        <v>69</v>
      </c>
      <c r="F6" s="3">
        <v>44368</v>
      </c>
      <c r="G6" s="8" t="s">
        <v>59</v>
      </c>
      <c r="H6" s="61" t="s">
        <v>73</v>
      </c>
      <c r="I6" s="4" t="s">
        <v>42</v>
      </c>
      <c r="J6" s="5">
        <v>234317302.96000001</v>
      </c>
      <c r="K6" s="35">
        <v>234317302.96000001</v>
      </c>
      <c r="L6" s="35">
        <v>702951908.88</v>
      </c>
      <c r="M6" s="11">
        <f t="shared" si="0"/>
        <v>21301572.996363636</v>
      </c>
      <c r="N6" s="4" t="s">
        <v>60</v>
      </c>
      <c r="O6" s="4" t="s">
        <v>61</v>
      </c>
      <c r="P6" s="6" t="s">
        <v>37</v>
      </c>
      <c r="Q6" s="12">
        <v>0</v>
      </c>
      <c r="R6" s="6">
        <v>100</v>
      </c>
      <c r="S6" s="7" t="s">
        <v>43</v>
      </c>
      <c r="T6" s="4">
        <v>112</v>
      </c>
      <c r="U6" s="35">
        <v>1889.29</v>
      </c>
      <c r="V6" s="11">
        <f t="shared" si="1"/>
        <v>171.75363636363639</v>
      </c>
      <c r="W6" s="11">
        <f t="shared" si="2"/>
        <v>1717.5363636363636</v>
      </c>
      <c r="X6" s="11">
        <f>U6*T6</f>
        <v>211600.47999999998</v>
      </c>
      <c r="Y6" s="5">
        <v>372072</v>
      </c>
      <c r="Z6" s="5">
        <v>124024</v>
      </c>
      <c r="AA6" s="5">
        <v>124024</v>
      </c>
      <c r="AB6" s="5">
        <v>124024</v>
      </c>
      <c r="AC6" s="10">
        <f>AA6/T6</f>
        <v>1107.3571428571429</v>
      </c>
      <c r="AD6" s="41">
        <f>_xlfn.CEILING.MATH(AC6)</f>
        <v>1108</v>
      </c>
      <c r="AE6" s="3">
        <v>44392</v>
      </c>
      <c r="AF6" s="3">
        <v>44652</v>
      </c>
      <c r="AG6" s="3">
        <v>45017</v>
      </c>
      <c r="AH6" s="42" t="s">
        <v>3434</v>
      </c>
    </row>
    <row r="7" spans="1:34" ht="44.25" customHeight="1" x14ac:dyDescent="0.25">
      <c r="A7" s="57" t="s">
        <v>40</v>
      </c>
      <c r="B7" s="3">
        <v>44301</v>
      </c>
      <c r="C7" s="6" t="s">
        <v>38</v>
      </c>
      <c r="D7" s="8" t="s">
        <v>70</v>
      </c>
      <c r="E7" s="40" t="s">
        <v>71</v>
      </c>
      <c r="F7" s="3">
        <v>44368</v>
      </c>
      <c r="G7" s="8" t="s">
        <v>62</v>
      </c>
      <c r="H7" s="61" t="s">
        <v>73</v>
      </c>
      <c r="I7" s="4" t="s">
        <v>44</v>
      </c>
      <c r="J7" s="5">
        <v>188459323.84</v>
      </c>
      <c r="K7" s="35">
        <v>188459323.84</v>
      </c>
      <c r="L7" s="35">
        <v>565377971.51999998</v>
      </c>
      <c r="M7" s="11">
        <f t="shared" si="0"/>
        <v>17132665.803636365</v>
      </c>
      <c r="N7" s="4" t="s">
        <v>63</v>
      </c>
      <c r="O7" s="4" t="s">
        <v>64</v>
      </c>
      <c r="P7" s="6" t="s">
        <v>22</v>
      </c>
      <c r="Q7" s="12">
        <v>100</v>
      </c>
      <c r="R7" s="6">
        <v>0</v>
      </c>
      <c r="S7" s="7" t="s">
        <v>43</v>
      </c>
      <c r="T7" s="4">
        <v>56</v>
      </c>
      <c r="U7" s="35">
        <v>1044.6400000000001</v>
      </c>
      <c r="V7" s="11">
        <f t="shared" si="1"/>
        <v>94.967272727272743</v>
      </c>
      <c r="W7" s="11">
        <f t="shared" si="2"/>
        <v>949.67272727272734</v>
      </c>
      <c r="X7" s="11">
        <f>U7*T7</f>
        <v>58499.840000000004</v>
      </c>
      <c r="Y7" s="5">
        <v>541218</v>
      </c>
      <c r="Z7" s="5">
        <v>180406</v>
      </c>
      <c r="AA7" s="5">
        <v>180406</v>
      </c>
      <c r="AB7" s="5">
        <v>180406</v>
      </c>
      <c r="AC7" s="10">
        <f>AA7/T7</f>
        <v>3221.5357142857142</v>
      </c>
      <c r="AD7" s="41">
        <f>_xlfn.CEILING.MATH(AC7)</f>
        <v>3222</v>
      </c>
      <c r="AE7" s="3">
        <v>44392</v>
      </c>
      <c r="AF7" s="3">
        <v>44652</v>
      </c>
      <c r="AG7" s="3">
        <v>45017</v>
      </c>
      <c r="AH7" s="42" t="s">
        <v>3434</v>
      </c>
    </row>
    <row r="8" spans="1:34" ht="63" customHeight="1" x14ac:dyDescent="0.25">
      <c r="A8" s="8" t="s">
        <v>99</v>
      </c>
      <c r="B8" s="3">
        <v>44446</v>
      </c>
      <c r="C8" s="6" t="s">
        <v>38</v>
      </c>
      <c r="D8" s="8" t="s">
        <v>150</v>
      </c>
      <c r="E8" s="40" t="s">
        <v>151</v>
      </c>
      <c r="F8" s="3">
        <v>44476</v>
      </c>
      <c r="G8" s="8" t="s">
        <v>152</v>
      </c>
      <c r="H8" s="4" t="s">
        <v>73</v>
      </c>
      <c r="I8" s="4" t="s">
        <v>98</v>
      </c>
      <c r="J8" s="5">
        <v>493873856.39999998</v>
      </c>
      <c r="K8" s="35">
        <f>J8</f>
        <v>493873856.39999998</v>
      </c>
      <c r="L8" s="35">
        <v>493873856.39999998</v>
      </c>
      <c r="M8" s="11">
        <f t="shared" si="0"/>
        <v>44897623.309090912</v>
      </c>
      <c r="N8" s="4" t="s">
        <v>145</v>
      </c>
      <c r="O8" s="4" t="s">
        <v>127</v>
      </c>
      <c r="P8" s="35" t="s">
        <v>22</v>
      </c>
      <c r="Q8" s="7">
        <v>100</v>
      </c>
      <c r="R8" s="7"/>
      <c r="S8" s="7" t="s">
        <v>34</v>
      </c>
      <c r="T8" s="4" t="s">
        <v>2128</v>
      </c>
      <c r="U8" s="35">
        <v>37.86</v>
      </c>
      <c r="V8" s="11">
        <f t="shared" si="1"/>
        <v>3.4418181818181819</v>
      </c>
      <c r="W8" s="11">
        <f t="shared" si="2"/>
        <v>34.418181818181814</v>
      </c>
      <c r="X8" s="11" t="s">
        <v>2191</v>
      </c>
      <c r="Y8" s="5">
        <v>13044740</v>
      </c>
      <c r="Z8" s="5">
        <v>13044740</v>
      </c>
      <c r="AA8" s="5"/>
      <c r="AB8" s="5"/>
      <c r="AC8" s="10">
        <v>108706.17</v>
      </c>
      <c r="AD8" s="41">
        <f t="shared" ref="AD8:AD10" si="3">_xlfn.CEILING.MATH(AC8)</f>
        <v>108707</v>
      </c>
      <c r="AE8" s="3">
        <v>44576</v>
      </c>
      <c r="AF8" s="3"/>
      <c r="AG8" s="3"/>
      <c r="AH8" s="36" t="s">
        <v>1169</v>
      </c>
    </row>
    <row r="9" spans="1:34" ht="63" customHeight="1" x14ac:dyDescent="0.25">
      <c r="A9" s="8" t="s">
        <v>100</v>
      </c>
      <c r="B9" s="3">
        <v>44446</v>
      </c>
      <c r="C9" s="6" t="s">
        <v>38</v>
      </c>
      <c r="D9" s="8" t="s">
        <v>121</v>
      </c>
      <c r="E9" s="40" t="s">
        <v>122</v>
      </c>
      <c r="F9" s="3">
        <v>44477</v>
      </c>
      <c r="G9" s="8" t="s">
        <v>123</v>
      </c>
      <c r="H9" s="4" t="s">
        <v>73</v>
      </c>
      <c r="I9" s="4" t="s">
        <v>98</v>
      </c>
      <c r="J9" s="5">
        <v>492055062</v>
      </c>
      <c r="K9" s="35">
        <f>J9</f>
        <v>492055062</v>
      </c>
      <c r="L9" s="35">
        <v>492055062</v>
      </c>
      <c r="M9" s="11">
        <f t="shared" si="0"/>
        <v>44732278.363636367</v>
      </c>
      <c r="N9" s="4" t="s">
        <v>145</v>
      </c>
      <c r="O9" s="4" t="s">
        <v>127</v>
      </c>
      <c r="P9" s="35" t="s">
        <v>22</v>
      </c>
      <c r="Q9" s="7">
        <v>100</v>
      </c>
      <c r="R9" s="7"/>
      <c r="S9" s="7" t="s">
        <v>34</v>
      </c>
      <c r="T9" s="4" t="s">
        <v>2128</v>
      </c>
      <c r="U9" s="35">
        <f t="shared" ref="U9:U24" si="4">J9/Y9</f>
        <v>37.86</v>
      </c>
      <c r="V9" s="11">
        <f t="shared" si="1"/>
        <v>3.4418181818181819</v>
      </c>
      <c r="W9" s="11">
        <f t="shared" si="2"/>
        <v>34.418181818181814</v>
      </c>
      <c r="X9" s="11" t="s">
        <v>2192</v>
      </c>
      <c r="Y9" s="5">
        <v>12996700</v>
      </c>
      <c r="Z9" s="5">
        <v>12996700</v>
      </c>
      <c r="AA9" s="5"/>
      <c r="AB9" s="5"/>
      <c r="AC9" s="10">
        <v>108305.83</v>
      </c>
      <c r="AD9" s="41">
        <f t="shared" si="3"/>
        <v>108306</v>
      </c>
      <c r="AE9" s="3">
        <v>44576</v>
      </c>
      <c r="AF9" s="3"/>
      <c r="AG9" s="3"/>
      <c r="AH9" s="36" t="s">
        <v>1169</v>
      </c>
    </row>
    <row r="10" spans="1:34" ht="63" customHeight="1" x14ac:dyDescent="0.25">
      <c r="A10" s="8" t="s">
        <v>101</v>
      </c>
      <c r="B10" s="3">
        <v>44446</v>
      </c>
      <c r="C10" s="6" t="s">
        <v>38</v>
      </c>
      <c r="D10" s="8" t="s">
        <v>142</v>
      </c>
      <c r="E10" s="40" t="s">
        <v>143</v>
      </c>
      <c r="F10" s="3">
        <v>44476</v>
      </c>
      <c r="G10" s="8" t="s">
        <v>144</v>
      </c>
      <c r="H10" s="4" t="s">
        <v>73</v>
      </c>
      <c r="I10" s="4" t="s">
        <v>98</v>
      </c>
      <c r="J10" s="5">
        <v>497500655.10000002</v>
      </c>
      <c r="K10" s="35">
        <f>J10</f>
        <v>497500655.10000002</v>
      </c>
      <c r="L10" s="35">
        <v>497500655.10000002</v>
      </c>
      <c r="M10" s="11">
        <f t="shared" si="0"/>
        <v>45227332.281818181</v>
      </c>
      <c r="N10" s="4" t="s">
        <v>145</v>
      </c>
      <c r="O10" s="4" t="s">
        <v>127</v>
      </c>
      <c r="P10" s="35" t="s">
        <v>22</v>
      </c>
      <c r="Q10" s="12">
        <v>100</v>
      </c>
      <c r="R10" s="7"/>
      <c r="S10" s="7" t="s">
        <v>34</v>
      </c>
      <c r="T10" s="4" t="s">
        <v>2128</v>
      </c>
      <c r="U10" s="35">
        <f t="shared" si="4"/>
        <v>37.86</v>
      </c>
      <c r="V10" s="11">
        <f t="shared" si="1"/>
        <v>3.4418181818181819</v>
      </c>
      <c r="W10" s="11">
        <f t="shared" si="2"/>
        <v>34.418181818181814</v>
      </c>
      <c r="X10" s="11" t="s">
        <v>2192</v>
      </c>
      <c r="Y10" s="5">
        <v>13140535</v>
      </c>
      <c r="Z10" s="5">
        <v>13140535</v>
      </c>
      <c r="AA10" s="5"/>
      <c r="AB10" s="5"/>
      <c r="AC10" s="10">
        <v>109504.46</v>
      </c>
      <c r="AD10" s="41">
        <f t="shared" si="3"/>
        <v>109505</v>
      </c>
      <c r="AE10" s="3">
        <v>44576</v>
      </c>
      <c r="AF10" s="3"/>
      <c r="AG10" s="3"/>
      <c r="AH10" s="36" t="s">
        <v>1169</v>
      </c>
    </row>
    <row r="11" spans="1:34" ht="94.5" x14ac:dyDescent="0.25">
      <c r="A11" s="8" t="s">
        <v>866</v>
      </c>
      <c r="B11" s="3">
        <v>44599</v>
      </c>
      <c r="C11" s="6" t="s">
        <v>38</v>
      </c>
      <c r="D11" s="8" t="s">
        <v>1762</v>
      </c>
      <c r="E11" s="9" t="s">
        <v>1488</v>
      </c>
      <c r="F11" s="3">
        <v>44629</v>
      </c>
      <c r="G11" s="6" t="s">
        <v>1288</v>
      </c>
      <c r="H11" s="4" t="s">
        <v>443</v>
      </c>
      <c r="I11" s="4" t="s">
        <v>678</v>
      </c>
      <c r="J11" s="5">
        <v>583825579.20000005</v>
      </c>
      <c r="K11" s="35">
        <f t="shared" ref="K11:L11" si="5">J11</f>
        <v>583825579.20000005</v>
      </c>
      <c r="L11" s="35">
        <f t="shared" si="5"/>
        <v>583825579.20000005</v>
      </c>
      <c r="M11" s="35">
        <f t="shared" ref="M11:M31" si="6">(K11*10)/110</f>
        <v>53075052.654545456</v>
      </c>
      <c r="N11" s="4" t="s">
        <v>1290</v>
      </c>
      <c r="O11" s="4" t="s">
        <v>1291</v>
      </c>
      <c r="P11" s="4" t="s">
        <v>22</v>
      </c>
      <c r="Q11" s="12">
        <v>100</v>
      </c>
      <c r="R11" s="6">
        <v>0</v>
      </c>
      <c r="S11" s="6" t="s">
        <v>43</v>
      </c>
      <c r="T11" s="52">
        <v>60</v>
      </c>
      <c r="U11" s="33">
        <f t="shared" si="4"/>
        <v>109.74000000000001</v>
      </c>
      <c r="V11" s="33">
        <f t="shared" ref="V11:V31" si="7">(U11*10)/110</f>
        <v>9.9763636363636365</v>
      </c>
      <c r="W11" s="33">
        <f t="shared" ref="W11:W31" si="8">U11-V11</f>
        <v>99.76363636363638</v>
      </c>
      <c r="X11" s="49">
        <f t="shared" ref="X11:X42" si="9">W11*T11</f>
        <v>5985.8181818181829</v>
      </c>
      <c r="Y11" s="5">
        <f t="shared" ref="Y11:Y19" si="10">Z11+AA11+AB11</f>
        <v>5320080</v>
      </c>
      <c r="Z11" s="5">
        <v>1555560</v>
      </c>
      <c r="AA11" s="5">
        <v>3764520</v>
      </c>
      <c r="AB11" s="5"/>
      <c r="AC11" s="5">
        <f>Y11/T11</f>
        <v>88668</v>
      </c>
      <c r="AD11" s="5">
        <f t="shared" ref="AD11:AD16" si="11">_xlfn.CEILING.MATH(AC11)</f>
        <v>88668</v>
      </c>
      <c r="AE11" s="3">
        <v>44652</v>
      </c>
      <c r="AF11" s="3">
        <v>44774</v>
      </c>
      <c r="AG11" s="3"/>
      <c r="AH11" s="4" t="s">
        <v>67</v>
      </c>
    </row>
    <row r="12" spans="1:34" ht="75" x14ac:dyDescent="0.25">
      <c r="A12" s="8" t="s">
        <v>864</v>
      </c>
      <c r="B12" s="3">
        <v>44599</v>
      </c>
      <c r="C12" s="6" t="s">
        <v>38</v>
      </c>
      <c r="D12" s="8" t="s">
        <v>1764</v>
      </c>
      <c r="E12" s="9" t="s">
        <v>1538</v>
      </c>
      <c r="F12" s="3">
        <v>44629</v>
      </c>
      <c r="G12" s="6" t="s">
        <v>1289</v>
      </c>
      <c r="H12" s="4" t="s">
        <v>443</v>
      </c>
      <c r="I12" s="4" t="s">
        <v>672</v>
      </c>
      <c r="J12" s="5">
        <v>310688549.10000002</v>
      </c>
      <c r="K12" s="35">
        <f>J12</f>
        <v>310688549.10000002</v>
      </c>
      <c r="L12" s="35">
        <f t="shared" ref="L12:L37" si="12">K12</f>
        <v>310688549.10000002</v>
      </c>
      <c r="M12" s="35">
        <f t="shared" si="6"/>
        <v>28244413.554545455</v>
      </c>
      <c r="N12" s="4" t="s">
        <v>1292</v>
      </c>
      <c r="O12" s="4" t="s">
        <v>1293</v>
      </c>
      <c r="P12" s="4" t="s">
        <v>22</v>
      </c>
      <c r="Q12" s="12">
        <v>100</v>
      </c>
      <c r="R12" s="6">
        <v>0</v>
      </c>
      <c r="S12" s="6" t="s">
        <v>43</v>
      </c>
      <c r="T12" s="52" t="s">
        <v>3245</v>
      </c>
      <c r="U12" s="33">
        <f t="shared" si="4"/>
        <v>89.37</v>
      </c>
      <c r="V12" s="33">
        <f t="shared" si="7"/>
        <v>8.124545454545455</v>
      </c>
      <c r="W12" s="33">
        <f t="shared" si="8"/>
        <v>81.24545454545455</v>
      </c>
      <c r="X12" s="49" t="e">
        <f t="shared" si="9"/>
        <v>#VALUE!</v>
      </c>
      <c r="Y12" s="5">
        <f t="shared" si="10"/>
        <v>3476430</v>
      </c>
      <c r="Z12" s="5">
        <v>960210</v>
      </c>
      <c r="AA12" s="5">
        <v>2516220</v>
      </c>
      <c r="AB12" s="5"/>
      <c r="AC12" s="5">
        <f>Y12/60</f>
        <v>57940.5</v>
      </c>
      <c r="AD12" s="5">
        <f t="shared" si="11"/>
        <v>57941</v>
      </c>
      <c r="AE12" s="3">
        <v>44652</v>
      </c>
      <c r="AF12" s="3">
        <v>44774</v>
      </c>
      <c r="AG12" s="3"/>
      <c r="AH12" s="4" t="s">
        <v>67</v>
      </c>
    </row>
    <row r="13" spans="1:34" ht="75" x14ac:dyDescent="0.25">
      <c r="A13" s="8" t="s">
        <v>863</v>
      </c>
      <c r="B13" s="3">
        <v>44599</v>
      </c>
      <c r="C13" s="6" t="s">
        <v>38</v>
      </c>
      <c r="D13" s="8" t="s">
        <v>1765</v>
      </c>
      <c r="E13" s="9" t="s">
        <v>1651</v>
      </c>
      <c r="F13" s="3">
        <v>44637</v>
      </c>
      <c r="G13" s="6" t="s">
        <v>1652</v>
      </c>
      <c r="H13" s="4" t="s">
        <v>73</v>
      </c>
      <c r="I13" s="4" t="s">
        <v>1653</v>
      </c>
      <c r="J13" s="5">
        <v>862586620.55999994</v>
      </c>
      <c r="K13" s="35">
        <f>J13</f>
        <v>862586620.55999994</v>
      </c>
      <c r="L13" s="35">
        <f t="shared" si="12"/>
        <v>862586620.55999994</v>
      </c>
      <c r="M13" s="35">
        <f t="shared" si="6"/>
        <v>78416965.505454525</v>
      </c>
      <c r="N13" s="4" t="s">
        <v>1654</v>
      </c>
      <c r="O13" s="4" t="s">
        <v>488</v>
      </c>
      <c r="P13" s="4" t="s">
        <v>37</v>
      </c>
      <c r="Q13" s="12">
        <v>0</v>
      </c>
      <c r="R13" s="6">
        <v>100</v>
      </c>
      <c r="S13" s="6" t="s">
        <v>43</v>
      </c>
      <c r="T13" s="48">
        <v>84</v>
      </c>
      <c r="U13" s="33">
        <f t="shared" si="4"/>
        <v>2248.9899999999998</v>
      </c>
      <c r="V13" s="33">
        <f t="shared" si="7"/>
        <v>204.45363636363635</v>
      </c>
      <c r="W13" s="33">
        <f t="shared" si="8"/>
        <v>2044.5363636363634</v>
      </c>
      <c r="X13" s="49">
        <f t="shared" si="9"/>
        <v>171741.05454545454</v>
      </c>
      <c r="Y13" s="5">
        <f t="shared" si="10"/>
        <v>383544</v>
      </c>
      <c r="Z13" s="5">
        <v>383544</v>
      </c>
      <c r="AA13" s="5"/>
      <c r="AB13" s="5"/>
      <c r="AC13" s="5">
        <f>Y13/T13</f>
        <v>4566</v>
      </c>
      <c r="AD13" s="5">
        <f t="shared" si="11"/>
        <v>4566</v>
      </c>
      <c r="AE13" s="3">
        <v>44652</v>
      </c>
      <c r="AF13" s="3"/>
      <c r="AG13" s="3"/>
      <c r="AH13" s="4" t="s">
        <v>1169</v>
      </c>
    </row>
    <row r="14" spans="1:34" ht="94.5" x14ac:dyDescent="0.25">
      <c r="A14" s="8" t="s">
        <v>861</v>
      </c>
      <c r="B14" s="3">
        <v>44599</v>
      </c>
      <c r="C14" s="6" t="s">
        <v>38</v>
      </c>
      <c r="D14" s="8" t="s">
        <v>1540</v>
      </c>
      <c r="E14" s="9" t="s">
        <v>1539</v>
      </c>
      <c r="F14" s="3">
        <v>44630</v>
      </c>
      <c r="G14" s="8" t="s">
        <v>1347</v>
      </c>
      <c r="H14" s="4" t="s">
        <v>443</v>
      </c>
      <c r="I14" s="4" t="s">
        <v>759</v>
      </c>
      <c r="J14" s="5">
        <v>1042883730</v>
      </c>
      <c r="K14" s="35">
        <f t="shared" ref="K14:K24" si="13">J14</f>
        <v>1042883730</v>
      </c>
      <c r="L14" s="35">
        <f t="shared" si="12"/>
        <v>1042883730</v>
      </c>
      <c r="M14" s="35">
        <f t="shared" si="6"/>
        <v>94807611.818181813</v>
      </c>
      <c r="N14" s="4" t="s">
        <v>1348</v>
      </c>
      <c r="O14" s="4" t="s">
        <v>1349</v>
      </c>
      <c r="P14" s="4" t="s">
        <v>22</v>
      </c>
      <c r="Q14" s="12">
        <v>100</v>
      </c>
      <c r="R14" s="6">
        <v>0</v>
      </c>
      <c r="S14" s="6" t="s">
        <v>43</v>
      </c>
      <c r="T14" s="52" t="s">
        <v>3246</v>
      </c>
      <c r="U14" s="33">
        <f t="shared" si="4"/>
        <v>180.6</v>
      </c>
      <c r="V14" s="33">
        <f t="shared" si="7"/>
        <v>16.418181818181818</v>
      </c>
      <c r="W14" s="33">
        <f t="shared" si="8"/>
        <v>164.18181818181819</v>
      </c>
      <c r="X14" s="49" t="e">
        <f t="shared" si="9"/>
        <v>#VALUE!</v>
      </c>
      <c r="Y14" s="5">
        <f t="shared" si="10"/>
        <v>5774550</v>
      </c>
      <c r="Z14" s="5">
        <v>1417920</v>
      </c>
      <c r="AA14" s="5">
        <v>4356630</v>
      </c>
      <c r="AB14" s="5"/>
      <c r="AC14" s="5">
        <f>Y14/30</f>
        <v>192485</v>
      </c>
      <c r="AD14" s="5">
        <f t="shared" si="11"/>
        <v>192485</v>
      </c>
      <c r="AE14" s="3">
        <v>44652</v>
      </c>
      <c r="AF14" s="3">
        <v>44774</v>
      </c>
      <c r="AG14" s="3"/>
      <c r="AH14" s="4" t="s">
        <v>67</v>
      </c>
    </row>
    <row r="15" spans="1:34" ht="94.5" x14ac:dyDescent="0.25">
      <c r="A15" s="8" t="s">
        <v>860</v>
      </c>
      <c r="B15" s="3">
        <v>44599</v>
      </c>
      <c r="C15" s="6" t="s">
        <v>38</v>
      </c>
      <c r="D15" s="8" t="s">
        <v>1767</v>
      </c>
      <c r="E15" s="9" t="s">
        <v>1543</v>
      </c>
      <c r="F15" s="3">
        <v>44636</v>
      </c>
      <c r="G15" s="6" t="s">
        <v>1544</v>
      </c>
      <c r="H15" s="4" t="s">
        <v>443</v>
      </c>
      <c r="I15" s="20" t="s">
        <v>682</v>
      </c>
      <c r="J15" s="5">
        <v>662615323.70000005</v>
      </c>
      <c r="K15" s="35">
        <f t="shared" si="13"/>
        <v>662615323.70000005</v>
      </c>
      <c r="L15" s="35">
        <f t="shared" si="12"/>
        <v>662615323.70000005</v>
      </c>
      <c r="M15" s="35">
        <f t="shared" si="6"/>
        <v>60237756.700000003</v>
      </c>
      <c r="N15" s="4" t="s">
        <v>1545</v>
      </c>
      <c r="O15" s="4" t="s">
        <v>1546</v>
      </c>
      <c r="P15" s="4" t="s">
        <v>22</v>
      </c>
      <c r="Q15" s="12">
        <v>100</v>
      </c>
      <c r="R15" s="6">
        <v>0</v>
      </c>
      <c r="S15" s="6" t="s">
        <v>43</v>
      </c>
      <c r="T15" s="52" t="s">
        <v>3247</v>
      </c>
      <c r="U15" s="33">
        <f t="shared" si="4"/>
        <v>27.830000000000002</v>
      </c>
      <c r="V15" s="33">
        <f t="shared" si="7"/>
        <v>2.5300000000000002</v>
      </c>
      <c r="W15" s="33">
        <f t="shared" si="8"/>
        <v>25.3</v>
      </c>
      <c r="X15" s="49" t="e">
        <f t="shared" si="9"/>
        <v>#VALUE!</v>
      </c>
      <c r="Y15" s="5">
        <f t="shared" si="10"/>
        <v>23809390</v>
      </c>
      <c r="Z15" s="5">
        <v>13683540</v>
      </c>
      <c r="AA15" s="5">
        <v>10125850</v>
      </c>
      <c r="AB15" s="5"/>
      <c r="AC15" s="5">
        <f>Y15/30</f>
        <v>793646.33333333337</v>
      </c>
      <c r="AD15" s="5">
        <f t="shared" si="11"/>
        <v>793647</v>
      </c>
      <c r="AE15" s="3">
        <v>44682</v>
      </c>
      <c r="AF15" s="3">
        <v>44774</v>
      </c>
      <c r="AG15" s="3"/>
      <c r="AH15" s="4" t="s">
        <v>67</v>
      </c>
    </row>
    <row r="16" spans="1:34" ht="75" x14ac:dyDescent="0.25">
      <c r="A16" s="8" t="s">
        <v>880</v>
      </c>
      <c r="B16" s="3">
        <v>44599</v>
      </c>
      <c r="C16" s="6" t="s">
        <v>38</v>
      </c>
      <c r="D16" s="8" t="s">
        <v>1548</v>
      </c>
      <c r="E16" s="9" t="s">
        <v>1547</v>
      </c>
      <c r="F16" s="3">
        <v>44622</v>
      </c>
      <c r="G16" s="6" t="s">
        <v>1184</v>
      </c>
      <c r="H16" s="4" t="s">
        <v>73</v>
      </c>
      <c r="I16" s="4" t="s">
        <v>691</v>
      </c>
      <c r="J16" s="5">
        <v>62240824.799999997</v>
      </c>
      <c r="K16" s="35">
        <f t="shared" si="13"/>
        <v>62240824.799999997</v>
      </c>
      <c r="L16" s="35">
        <f t="shared" si="12"/>
        <v>62240824.799999997</v>
      </c>
      <c r="M16" s="35">
        <f t="shared" si="6"/>
        <v>5658256.7999999998</v>
      </c>
      <c r="N16" s="4" t="s">
        <v>1183</v>
      </c>
      <c r="O16" s="4" t="s">
        <v>488</v>
      </c>
      <c r="P16" s="4" t="s">
        <v>22</v>
      </c>
      <c r="Q16" s="12">
        <v>100</v>
      </c>
      <c r="R16" s="6">
        <v>0</v>
      </c>
      <c r="S16" s="6" t="s">
        <v>43</v>
      </c>
      <c r="T16" s="48">
        <v>30</v>
      </c>
      <c r="U16" s="33">
        <f t="shared" si="4"/>
        <v>7.8599999999999994</v>
      </c>
      <c r="V16" s="33">
        <f t="shared" si="7"/>
        <v>0.71454545454545448</v>
      </c>
      <c r="W16" s="33">
        <f t="shared" si="8"/>
        <v>7.1454545454545446</v>
      </c>
      <c r="X16" s="49">
        <f t="shared" si="9"/>
        <v>214.36363636363635</v>
      </c>
      <c r="Y16" s="5">
        <f t="shared" si="10"/>
        <v>7918680</v>
      </c>
      <c r="Z16" s="5">
        <v>4549320</v>
      </c>
      <c r="AA16" s="5">
        <v>3369360</v>
      </c>
      <c r="AB16" s="5"/>
      <c r="AC16" s="5">
        <f t="shared" ref="AC16:AC25" si="14">Y16/T16</f>
        <v>263956</v>
      </c>
      <c r="AD16" s="5">
        <f t="shared" si="11"/>
        <v>263956</v>
      </c>
      <c r="AE16" s="3">
        <v>44652</v>
      </c>
      <c r="AF16" s="3">
        <v>44774</v>
      </c>
      <c r="AG16" s="3"/>
      <c r="AH16" s="4" t="s">
        <v>1169</v>
      </c>
    </row>
    <row r="17" spans="1:34" ht="75" x14ac:dyDescent="0.25">
      <c r="A17" s="8" t="s">
        <v>878</v>
      </c>
      <c r="B17" s="3">
        <v>44599</v>
      </c>
      <c r="C17" s="6" t="s">
        <v>38</v>
      </c>
      <c r="D17" s="8" t="s">
        <v>1552</v>
      </c>
      <c r="E17" s="9" t="s">
        <v>1551</v>
      </c>
      <c r="F17" s="3">
        <v>44622</v>
      </c>
      <c r="G17" s="8" t="s">
        <v>1185</v>
      </c>
      <c r="H17" s="4" t="s">
        <v>77</v>
      </c>
      <c r="I17" s="4" t="s">
        <v>760</v>
      </c>
      <c r="J17" s="5">
        <v>41124002.399999999</v>
      </c>
      <c r="K17" s="35">
        <f t="shared" si="13"/>
        <v>41124002.399999999</v>
      </c>
      <c r="L17" s="35">
        <f t="shared" si="12"/>
        <v>41124002.399999999</v>
      </c>
      <c r="M17" s="35">
        <f t="shared" si="6"/>
        <v>3738545.6727272728</v>
      </c>
      <c r="N17" s="4" t="s">
        <v>1192</v>
      </c>
      <c r="O17" s="4" t="s">
        <v>569</v>
      </c>
      <c r="P17" s="4" t="s">
        <v>563</v>
      </c>
      <c r="Q17" s="12">
        <v>0</v>
      </c>
      <c r="R17" s="6">
        <v>100</v>
      </c>
      <c r="S17" s="6" t="s">
        <v>43</v>
      </c>
      <c r="T17" s="48">
        <v>120</v>
      </c>
      <c r="U17" s="33">
        <f t="shared" si="4"/>
        <v>160.29</v>
      </c>
      <c r="V17" s="33">
        <f t="shared" si="7"/>
        <v>14.57181818181818</v>
      </c>
      <c r="W17" s="33">
        <f t="shared" si="8"/>
        <v>145.71818181818182</v>
      </c>
      <c r="X17" s="49">
        <f t="shared" si="9"/>
        <v>17486.18181818182</v>
      </c>
      <c r="Y17" s="5">
        <f t="shared" si="10"/>
        <v>256560</v>
      </c>
      <c r="Z17" s="5">
        <v>194880</v>
      </c>
      <c r="AA17" s="5">
        <v>61680</v>
      </c>
      <c r="AB17" s="5"/>
      <c r="AC17" s="5">
        <f t="shared" si="14"/>
        <v>2138</v>
      </c>
      <c r="AD17" s="5">
        <f t="shared" ref="AD17:AD22" si="15">_xlfn.CEILING.MATH(AC17)</f>
        <v>2138</v>
      </c>
      <c r="AE17" s="3">
        <v>44713</v>
      </c>
      <c r="AF17" s="3">
        <v>44880</v>
      </c>
      <c r="AG17" s="3"/>
      <c r="AH17" s="4" t="s">
        <v>2994</v>
      </c>
    </row>
    <row r="18" spans="1:34" ht="75" x14ac:dyDescent="0.25">
      <c r="A18" s="8" t="s">
        <v>877</v>
      </c>
      <c r="B18" s="3">
        <v>44599</v>
      </c>
      <c r="C18" s="6" t="s">
        <v>38</v>
      </c>
      <c r="D18" s="8" t="s">
        <v>1554</v>
      </c>
      <c r="E18" s="9" t="s">
        <v>1553</v>
      </c>
      <c r="F18" s="3">
        <v>44622</v>
      </c>
      <c r="G18" s="8" t="s">
        <v>1191</v>
      </c>
      <c r="H18" s="4" t="s">
        <v>77</v>
      </c>
      <c r="I18" s="4" t="s">
        <v>676</v>
      </c>
      <c r="J18" s="5">
        <v>148929694.47999999</v>
      </c>
      <c r="K18" s="35">
        <f t="shared" si="13"/>
        <v>148929694.47999999</v>
      </c>
      <c r="L18" s="35">
        <f t="shared" si="12"/>
        <v>148929694.47999999</v>
      </c>
      <c r="M18" s="35">
        <f t="shared" si="6"/>
        <v>13539063.134545455</v>
      </c>
      <c r="N18" s="4" t="s">
        <v>1194</v>
      </c>
      <c r="O18" s="4" t="s">
        <v>488</v>
      </c>
      <c r="P18" s="4" t="s">
        <v>22</v>
      </c>
      <c r="Q18" s="12">
        <v>100</v>
      </c>
      <c r="R18" s="6">
        <v>0</v>
      </c>
      <c r="S18" s="6" t="s">
        <v>43</v>
      </c>
      <c r="T18" s="48">
        <v>60</v>
      </c>
      <c r="U18" s="33">
        <f t="shared" si="4"/>
        <v>1492.82</v>
      </c>
      <c r="V18" s="33">
        <f t="shared" si="7"/>
        <v>135.71090909090907</v>
      </c>
      <c r="W18" s="33">
        <f t="shared" si="8"/>
        <v>1357.1090909090908</v>
      </c>
      <c r="X18" s="49">
        <f t="shared" si="9"/>
        <v>81426.545454545441</v>
      </c>
      <c r="Y18" s="5">
        <f t="shared" si="10"/>
        <v>99764</v>
      </c>
      <c r="Z18" s="5">
        <v>99764</v>
      </c>
      <c r="AA18" s="5"/>
      <c r="AB18" s="5"/>
      <c r="AC18" s="5">
        <f t="shared" si="14"/>
        <v>1662.7333333333333</v>
      </c>
      <c r="AD18" s="5">
        <f t="shared" si="15"/>
        <v>1663</v>
      </c>
      <c r="AE18" s="3">
        <v>44652</v>
      </c>
      <c r="AF18" s="3"/>
      <c r="AG18" s="3"/>
      <c r="AH18" s="4" t="s">
        <v>1169</v>
      </c>
    </row>
    <row r="19" spans="1:34" ht="75" x14ac:dyDescent="0.25">
      <c r="A19" s="8" t="s">
        <v>876</v>
      </c>
      <c r="B19" s="3">
        <v>44599</v>
      </c>
      <c r="C19" s="6" t="s">
        <v>38</v>
      </c>
      <c r="D19" s="8" t="s">
        <v>1556</v>
      </c>
      <c r="E19" s="9" t="s">
        <v>1555</v>
      </c>
      <c r="F19" s="3">
        <v>44623</v>
      </c>
      <c r="G19" s="8" t="s">
        <v>1204</v>
      </c>
      <c r="H19" s="4" t="s">
        <v>443</v>
      </c>
      <c r="I19" s="4" t="s">
        <v>684</v>
      </c>
      <c r="J19" s="5">
        <v>3358649</v>
      </c>
      <c r="K19" s="35">
        <f t="shared" si="13"/>
        <v>3358649</v>
      </c>
      <c r="L19" s="35">
        <f t="shared" si="12"/>
        <v>3358649</v>
      </c>
      <c r="M19" s="35">
        <f t="shared" si="6"/>
        <v>305331.72727272729</v>
      </c>
      <c r="N19" s="4" t="s">
        <v>1206</v>
      </c>
      <c r="O19" s="4" t="s">
        <v>666</v>
      </c>
      <c r="P19" s="4" t="s">
        <v>22</v>
      </c>
      <c r="Q19" s="12">
        <v>100</v>
      </c>
      <c r="R19" s="6">
        <v>0</v>
      </c>
      <c r="S19" s="6" t="s">
        <v>26</v>
      </c>
      <c r="T19" s="48">
        <v>240</v>
      </c>
      <c r="U19" s="33">
        <f t="shared" si="4"/>
        <v>0.95</v>
      </c>
      <c r="V19" s="33">
        <f t="shared" si="7"/>
        <v>8.6363636363636365E-2</v>
      </c>
      <c r="W19" s="33">
        <f t="shared" si="8"/>
        <v>0.86363636363636354</v>
      </c>
      <c r="X19" s="49">
        <f t="shared" si="9"/>
        <v>207.27272727272725</v>
      </c>
      <c r="Y19" s="5">
        <f t="shared" si="10"/>
        <v>3535420</v>
      </c>
      <c r="Z19" s="5">
        <v>2031840</v>
      </c>
      <c r="AA19" s="5">
        <v>1503580</v>
      </c>
      <c r="AB19" s="5"/>
      <c r="AC19" s="5">
        <f t="shared" si="14"/>
        <v>14730.916666666666</v>
      </c>
      <c r="AD19" s="5">
        <f t="shared" si="15"/>
        <v>14731</v>
      </c>
      <c r="AE19" s="3">
        <v>44652</v>
      </c>
      <c r="AF19" s="3">
        <v>44774</v>
      </c>
      <c r="AG19" s="3"/>
      <c r="AH19" s="4" t="s">
        <v>67</v>
      </c>
    </row>
    <row r="20" spans="1:34" ht="75" x14ac:dyDescent="0.2">
      <c r="A20" s="8" t="s">
        <v>874</v>
      </c>
      <c r="B20" s="3">
        <v>44599</v>
      </c>
      <c r="C20" s="6" t="s">
        <v>38</v>
      </c>
      <c r="D20" s="8" t="s">
        <v>1560</v>
      </c>
      <c r="E20" s="9" t="s">
        <v>1559</v>
      </c>
      <c r="F20" s="3">
        <v>44622</v>
      </c>
      <c r="G20" s="8" t="s">
        <v>1187</v>
      </c>
      <c r="H20" s="56" t="s">
        <v>73</v>
      </c>
      <c r="I20" s="63" t="s">
        <v>671</v>
      </c>
      <c r="J20" s="5">
        <v>169174882.80000001</v>
      </c>
      <c r="K20" s="35">
        <f t="shared" si="13"/>
        <v>169174882.80000001</v>
      </c>
      <c r="L20" s="35">
        <f t="shared" si="12"/>
        <v>169174882.80000001</v>
      </c>
      <c r="M20" s="35">
        <f t="shared" si="6"/>
        <v>15379534.800000001</v>
      </c>
      <c r="N20" s="4" t="s">
        <v>35</v>
      </c>
      <c r="O20" s="4" t="s">
        <v>1193</v>
      </c>
      <c r="P20" s="4" t="s">
        <v>499</v>
      </c>
      <c r="Q20" s="12">
        <v>0</v>
      </c>
      <c r="R20" s="6">
        <v>100</v>
      </c>
      <c r="S20" s="6" t="s">
        <v>43</v>
      </c>
      <c r="T20" s="48">
        <v>60</v>
      </c>
      <c r="U20" s="33">
        <f t="shared" si="4"/>
        <v>127.82000000000001</v>
      </c>
      <c r="V20" s="33">
        <f t="shared" si="7"/>
        <v>11.620000000000001</v>
      </c>
      <c r="W20" s="33">
        <f t="shared" si="8"/>
        <v>116.2</v>
      </c>
      <c r="X20" s="49">
        <f t="shared" si="9"/>
        <v>6972</v>
      </c>
      <c r="Y20" s="5">
        <f t="shared" ref="Y20:Y37" si="16">Z20+AA20+AB20</f>
        <v>1323540</v>
      </c>
      <c r="Z20" s="5">
        <v>323460</v>
      </c>
      <c r="AA20" s="5">
        <v>1000080</v>
      </c>
      <c r="AB20" s="5"/>
      <c r="AC20" s="5">
        <f t="shared" si="14"/>
        <v>22059</v>
      </c>
      <c r="AD20" s="5">
        <f t="shared" si="15"/>
        <v>22059</v>
      </c>
      <c r="AE20" s="3">
        <v>44652</v>
      </c>
      <c r="AF20" s="3">
        <v>44743</v>
      </c>
      <c r="AG20" s="3"/>
      <c r="AH20" s="4" t="s">
        <v>1169</v>
      </c>
    </row>
    <row r="21" spans="1:34" ht="75" x14ac:dyDescent="0.25">
      <c r="A21" s="8" t="s">
        <v>873</v>
      </c>
      <c r="B21" s="3">
        <v>44599</v>
      </c>
      <c r="C21" s="6" t="s">
        <v>38</v>
      </c>
      <c r="D21" s="8" t="s">
        <v>1562</v>
      </c>
      <c r="E21" s="9" t="s">
        <v>1561</v>
      </c>
      <c r="F21" s="3">
        <v>44622</v>
      </c>
      <c r="G21" s="8" t="s">
        <v>1188</v>
      </c>
      <c r="H21" s="56" t="s">
        <v>73</v>
      </c>
      <c r="I21" s="4" t="s">
        <v>683</v>
      </c>
      <c r="J21" s="5">
        <v>81586985.480000004</v>
      </c>
      <c r="K21" s="35">
        <f t="shared" si="13"/>
        <v>81586985.480000004</v>
      </c>
      <c r="L21" s="35">
        <f t="shared" si="12"/>
        <v>81586985.480000004</v>
      </c>
      <c r="M21" s="35">
        <f t="shared" si="6"/>
        <v>7416998.6800000006</v>
      </c>
      <c r="N21" s="4" t="s">
        <v>1196</v>
      </c>
      <c r="O21" s="4" t="s">
        <v>488</v>
      </c>
      <c r="P21" s="4" t="s">
        <v>37</v>
      </c>
      <c r="Q21" s="12">
        <v>0</v>
      </c>
      <c r="R21" s="6">
        <v>100</v>
      </c>
      <c r="S21" s="6"/>
      <c r="T21" s="48">
        <v>28</v>
      </c>
      <c r="U21" s="33">
        <f t="shared" si="4"/>
        <v>2910.9100000000003</v>
      </c>
      <c r="V21" s="33">
        <f t="shared" si="7"/>
        <v>264.62818181818182</v>
      </c>
      <c r="W21" s="33">
        <f t="shared" si="8"/>
        <v>2646.2818181818184</v>
      </c>
      <c r="X21" s="49">
        <f t="shared" si="9"/>
        <v>74095.890909090915</v>
      </c>
      <c r="Y21" s="5">
        <f t="shared" si="16"/>
        <v>28028</v>
      </c>
      <c r="Z21" s="5">
        <v>28028</v>
      </c>
      <c r="AA21" s="5"/>
      <c r="AB21" s="5"/>
      <c r="AC21" s="5">
        <f t="shared" si="14"/>
        <v>1001</v>
      </c>
      <c r="AD21" s="5">
        <f t="shared" si="15"/>
        <v>1001</v>
      </c>
      <c r="AE21" s="3">
        <v>44652</v>
      </c>
      <c r="AF21" s="3"/>
      <c r="AG21" s="3"/>
      <c r="AH21" s="4" t="s">
        <v>1169</v>
      </c>
    </row>
    <row r="22" spans="1:34" ht="75" x14ac:dyDescent="0.25">
      <c r="A22" s="8" t="s">
        <v>872</v>
      </c>
      <c r="B22" s="3">
        <v>44599</v>
      </c>
      <c r="C22" s="6" t="s">
        <v>38</v>
      </c>
      <c r="D22" s="8" t="s">
        <v>1564</v>
      </c>
      <c r="E22" s="9" t="s">
        <v>1563</v>
      </c>
      <c r="F22" s="3">
        <v>44623</v>
      </c>
      <c r="G22" s="8" t="s">
        <v>1205</v>
      </c>
      <c r="H22" s="56" t="s">
        <v>443</v>
      </c>
      <c r="I22" s="4" t="s">
        <v>674</v>
      </c>
      <c r="J22" s="5">
        <v>3142560.48</v>
      </c>
      <c r="K22" s="35">
        <f t="shared" si="13"/>
        <v>3142560.48</v>
      </c>
      <c r="L22" s="35">
        <f t="shared" si="12"/>
        <v>3142560.48</v>
      </c>
      <c r="M22" s="35">
        <f t="shared" si="6"/>
        <v>285687.31636363635</v>
      </c>
      <c r="N22" s="4" t="s">
        <v>1207</v>
      </c>
      <c r="O22" s="4" t="s">
        <v>666</v>
      </c>
      <c r="P22" s="4" t="s">
        <v>22</v>
      </c>
      <c r="Q22" s="12">
        <v>100</v>
      </c>
      <c r="R22" s="6">
        <v>0</v>
      </c>
      <c r="S22" s="6" t="s">
        <v>26</v>
      </c>
      <c r="T22" s="48">
        <v>240</v>
      </c>
      <c r="U22" s="33">
        <f t="shared" si="4"/>
        <v>0.48</v>
      </c>
      <c r="V22" s="33">
        <f t="shared" si="7"/>
        <v>4.3636363636363633E-2</v>
      </c>
      <c r="W22" s="33">
        <f t="shared" si="8"/>
        <v>0.43636363636363634</v>
      </c>
      <c r="X22" s="49">
        <f t="shared" si="9"/>
        <v>104.72727272727272</v>
      </c>
      <c r="Y22" s="5">
        <f t="shared" si="16"/>
        <v>6547001</v>
      </c>
      <c r="Z22" s="5">
        <v>2126158</v>
      </c>
      <c r="AA22" s="5">
        <v>4420843</v>
      </c>
      <c r="AB22" s="5"/>
      <c r="AC22" s="5">
        <f t="shared" si="14"/>
        <v>27279.170833333334</v>
      </c>
      <c r="AD22" s="5">
        <f t="shared" si="15"/>
        <v>27280</v>
      </c>
      <c r="AE22" s="3">
        <v>44652</v>
      </c>
      <c r="AF22" s="3">
        <v>44743</v>
      </c>
      <c r="AG22" s="3"/>
      <c r="AH22" s="4" t="s">
        <v>67</v>
      </c>
    </row>
    <row r="23" spans="1:34" ht="75" x14ac:dyDescent="0.25">
      <c r="A23" s="8" t="s">
        <v>916</v>
      </c>
      <c r="B23" s="3">
        <v>44600</v>
      </c>
      <c r="C23" s="6" t="s">
        <v>38</v>
      </c>
      <c r="D23" s="8" t="s">
        <v>1566</v>
      </c>
      <c r="E23" s="9" t="s">
        <v>1565</v>
      </c>
      <c r="F23" s="3">
        <v>44622</v>
      </c>
      <c r="G23" s="8" t="s">
        <v>1189</v>
      </c>
      <c r="H23" s="4" t="s">
        <v>73</v>
      </c>
      <c r="I23" s="4" t="s">
        <v>680</v>
      </c>
      <c r="J23" s="5">
        <v>157690.29999999999</v>
      </c>
      <c r="K23" s="35">
        <f t="shared" si="13"/>
        <v>157690.29999999999</v>
      </c>
      <c r="L23" s="35">
        <f t="shared" si="12"/>
        <v>157690.29999999999</v>
      </c>
      <c r="M23" s="35">
        <f t="shared" si="6"/>
        <v>14335.481818181817</v>
      </c>
      <c r="N23" s="4" t="s">
        <v>1183</v>
      </c>
      <c r="O23" s="4" t="s">
        <v>488</v>
      </c>
      <c r="P23" s="4" t="s">
        <v>22</v>
      </c>
      <c r="Q23" s="12">
        <v>100</v>
      </c>
      <c r="R23" s="6">
        <v>0</v>
      </c>
      <c r="S23" s="6" t="s">
        <v>43</v>
      </c>
      <c r="T23" s="48">
        <v>30</v>
      </c>
      <c r="U23" s="33">
        <f t="shared" si="4"/>
        <v>6.2899999999999991</v>
      </c>
      <c r="V23" s="33">
        <f t="shared" si="7"/>
        <v>0.57181818181818178</v>
      </c>
      <c r="W23" s="33">
        <f t="shared" si="8"/>
        <v>5.7181818181818169</v>
      </c>
      <c r="X23" s="49">
        <f t="shared" si="9"/>
        <v>171.5454545454545</v>
      </c>
      <c r="Y23" s="5">
        <f t="shared" si="16"/>
        <v>25070</v>
      </c>
      <c r="Z23" s="5">
        <v>14400</v>
      </c>
      <c r="AA23" s="5">
        <v>10670</v>
      </c>
      <c r="AB23" s="5"/>
      <c r="AC23" s="5">
        <f t="shared" si="14"/>
        <v>835.66666666666663</v>
      </c>
      <c r="AD23" s="5">
        <f>_xlfn.CEILING.MATH(AC23)</f>
        <v>836</v>
      </c>
      <c r="AE23" s="3">
        <v>44652</v>
      </c>
      <c r="AF23" s="3">
        <v>44774</v>
      </c>
      <c r="AG23" s="3"/>
      <c r="AH23" s="4" t="s">
        <v>1169</v>
      </c>
    </row>
    <row r="24" spans="1:34" ht="75" x14ac:dyDescent="0.25">
      <c r="A24" s="8" t="s">
        <v>915</v>
      </c>
      <c r="B24" s="3">
        <v>44600</v>
      </c>
      <c r="C24" s="6" t="s">
        <v>38</v>
      </c>
      <c r="D24" s="8" t="s">
        <v>1568</v>
      </c>
      <c r="E24" s="9" t="s">
        <v>1567</v>
      </c>
      <c r="F24" s="3">
        <v>44625</v>
      </c>
      <c r="G24" s="6" t="s">
        <v>1261</v>
      </c>
      <c r="H24" s="4" t="s">
        <v>77</v>
      </c>
      <c r="I24" s="4" t="s">
        <v>857</v>
      </c>
      <c r="J24" s="5">
        <v>6620839.2000000002</v>
      </c>
      <c r="K24" s="35">
        <f t="shared" si="13"/>
        <v>6620839.2000000002</v>
      </c>
      <c r="L24" s="35">
        <f t="shared" si="12"/>
        <v>6620839.2000000002</v>
      </c>
      <c r="M24" s="35">
        <f t="shared" si="6"/>
        <v>601894.47272727278</v>
      </c>
      <c r="N24" s="4" t="s">
        <v>1192</v>
      </c>
      <c r="O24" s="4" t="s">
        <v>569</v>
      </c>
      <c r="P24" s="4" t="s">
        <v>563</v>
      </c>
      <c r="Q24" s="12">
        <v>0</v>
      </c>
      <c r="R24" s="6">
        <v>100</v>
      </c>
      <c r="S24" s="6" t="s">
        <v>43</v>
      </c>
      <c r="T24" s="48">
        <v>120</v>
      </c>
      <c r="U24" s="33">
        <f t="shared" si="4"/>
        <v>64.38</v>
      </c>
      <c r="V24" s="33">
        <f t="shared" si="7"/>
        <v>5.8527272727272726</v>
      </c>
      <c r="W24" s="33">
        <f t="shared" si="8"/>
        <v>58.527272727272724</v>
      </c>
      <c r="X24" s="49">
        <f t="shared" si="9"/>
        <v>7023.272727272727</v>
      </c>
      <c r="Y24" s="5">
        <f t="shared" si="16"/>
        <v>102840</v>
      </c>
      <c r="Z24" s="5">
        <v>102840</v>
      </c>
      <c r="AA24" s="5"/>
      <c r="AB24" s="5"/>
      <c r="AC24" s="5">
        <f t="shared" si="14"/>
        <v>857</v>
      </c>
      <c r="AD24" s="5">
        <f>_xlfn.CEILING.MATH(AC24)</f>
        <v>857</v>
      </c>
      <c r="AE24" s="3">
        <v>44713</v>
      </c>
      <c r="AF24" s="3"/>
      <c r="AG24" s="3"/>
      <c r="AH24" s="4" t="s">
        <v>1169</v>
      </c>
    </row>
    <row r="25" spans="1:34" ht="75" x14ac:dyDescent="0.25">
      <c r="A25" s="8" t="s">
        <v>914</v>
      </c>
      <c r="B25" s="3">
        <v>44600</v>
      </c>
      <c r="C25" s="6" t="s">
        <v>38</v>
      </c>
      <c r="D25" s="8" t="s">
        <v>1570</v>
      </c>
      <c r="E25" s="9" t="s">
        <v>1569</v>
      </c>
      <c r="F25" s="3">
        <v>44622</v>
      </c>
      <c r="G25" s="8" t="s">
        <v>1190</v>
      </c>
      <c r="H25" s="56" t="s">
        <v>73</v>
      </c>
      <c r="I25" s="4" t="s">
        <v>677</v>
      </c>
      <c r="J25" s="5">
        <v>318044.3</v>
      </c>
      <c r="K25" s="35">
        <v>349848.73</v>
      </c>
      <c r="L25" s="35">
        <f t="shared" si="12"/>
        <v>349848.73</v>
      </c>
      <c r="M25" s="35">
        <f t="shared" si="6"/>
        <v>31804.429999999997</v>
      </c>
      <c r="N25" s="4" t="s">
        <v>1183</v>
      </c>
      <c r="O25" s="4" t="s">
        <v>488</v>
      </c>
      <c r="P25" s="4" t="s">
        <v>22</v>
      </c>
      <c r="Q25" s="12">
        <v>100</v>
      </c>
      <c r="R25" s="6">
        <v>0</v>
      </c>
      <c r="S25" s="6" t="s">
        <v>43</v>
      </c>
      <c r="T25" s="48">
        <v>30</v>
      </c>
      <c r="U25" s="33">
        <f>K25/Y25</f>
        <v>3.29</v>
      </c>
      <c r="V25" s="33">
        <f t="shared" si="7"/>
        <v>0.29909090909090907</v>
      </c>
      <c r="W25" s="33">
        <f t="shared" si="8"/>
        <v>2.9909090909090912</v>
      </c>
      <c r="X25" s="49">
        <f t="shared" si="9"/>
        <v>89.727272727272734</v>
      </c>
      <c r="Y25" s="5">
        <f t="shared" si="16"/>
        <v>106337</v>
      </c>
      <c r="Z25" s="5">
        <v>55500</v>
      </c>
      <c r="AA25" s="5">
        <v>50837</v>
      </c>
      <c r="AB25" s="5"/>
      <c r="AC25" s="5">
        <f t="shared" si="14"/>
        <v>3544.5666666666666</v>
      </c>
      <c r="AD25" s="5">
        <f>_xlfn.CEILING.MATH(AC25)</f>
        <v>3545</v>
      </c>
      <c r="AE25" s="3">
        <v>44652</v>
      </c>
      <c r="AF25" s="3">
        <v>44774</v>
      </c>
      <c r="AG25" s="3"/>
      <c r="AH25" s="4" t="s">
        <v>1169</v>
      </c>
    </row>
    <row r="26" spans="1:34" ht="47.25" x14ac:dyDescent="0.25">
      <c r="A26" s="8" t="s">
        <v>918</v>
      </c>
      <c r="B26" s="3">
        <v>44600</v>
      </c>
      <c r="C26" s="6" t="s">
        <v>38</v>
      </c>
      <c r="D26" s="8" t="s">
        <v>462</v>
      </c>
      <c r="E26" s="4" t="s">
        <v>462</v>
      </c>
      <c r="F26" s="3" t="s">
        <v>462</v>
      </c>
      <c r="G26" s="6" t="s">
        <v>462</v>
      </c>
      <c r="H26" s="4" t="s">
        <v>462</v>
      </c>
      <c r="I26" s="4" t="s">
        <v>685</v>
      </c>
      <c r="J26" s="5"/>
      <c r="K26" s="35">
        <f t="shared" ref="K26:K37" si="17">J26</f>
        <v>0</v>
      </c>
      <c r="L26" s="35">
        <f t="shared" si="12"/>
        <v>0</v>
      </c>
      <c r="M26" s="35">
        <f t="shared" si="6"/>
        <v>0</v>
      </c>
      <c r="N26" s="36" t="s">
        <v>462</v>
      </c>
      <c r="O26" s="36" t="s">
        <v>462</v>
      </c>
      <c r="P26" s="4"/>
      <c r="Q26" s="12"/>
      <c r="R26" s="6"/>
      <c r="S26" s="36" t="s">
        <v>462</v>
      </c>
      <c r="T26" s="36" t="s">
        <v>462</v>
      </c>
      <c r="U26" s="36" t="s">
        <v>462</v>
      </c>
      <c r="V26" s="33" t="e">
        <f t="shared" si="7"/>
        <v>#VALUE!</v>
      </c>
      <c r="W26" s="33" t="e">
        <f t="shared" si="8"/>
        <v>#VALUE!</v>
      </c>
      <c r="X26" s="49" t="e">
        <f t="shared" si="9"/>
        <v>#VALUE!</v>
      </c>
      <c r="Y26" s="5">
        <f t="shared" si="16"/>
        <v>0</v>
      </c>
      <c r="Z26" s="5"/>
      <c r="AA26" s="5"/>
      <c r="AB26" s="5"/>
      <c r="AC26" s="5" t="s">
        <v>462</v>
      </c>
      <c r="AD26" s="5" t="s">
        <v>462</v>
      </c>
      <c r="AE26" s="3"/>
      <c r="AF26" s="3"/>
      <c r="AG26" s="3"/>
      <c r="AH26" s="4" t="s">
        <v>462</v>
      </c>
    </row>
    <row r="27" spans="1:34" ht="75" x14ac:dyDescent="0.25">
      <c r="A27" s="8" t="s">
        <v>913</v>
      </c>
      <c r="B27" s="3">
        <v>44600</v>
      </c>
      <c r="C27" s="6" t="s">
        <v>38</v>
      </c>
      <c r="D27" s="8" t="s">
        <v>1917</v>
      </c>
      <c r="E27" s="9" t="s">
        <v>1571</v>
      </c>
      <c r="F27" s="3">
        <v>44624</v>
      </c>
      <c r="G27" s="8" t="s">
        <v>1226</v>
      </c>
      <c r="H27" s="4" t="s">
        <v>1228</v>
      </c>
      <c r="I27" s="17" t="s">
        <v>673</v>
      </c>
      <c r="J27" s="5">
        <v>8982664</v>
      </c>
      <c r="K27" s="35">
        <f t="shared" si="17"/>
        <v>8982664</v>
      </c>
      <c r="L27" s="35">
        <f t="shared" si="12"/>
        <v>8982664</v>
      </c>
      <c r="M27" s="35">
        <f t="shared" si="6"/>
        <v>816605.81818181823</v>
      </c>
      <c r="N27" s="4" t="s">
        <v>1229</v>
      </c>
      <c r="O27" s="4" t="s">
        <v>666</v>
      </c>
      <c r="P27" s="4" t="s">
        <v>22</v>
      </c>
      <c r="Q27" s="12">
        <v>100</v>
      </c>
      <c r="R27" s="6">
        <v>0</v>
      </c>
      <c r="S27" s="6" t="s">
        <v>26</v>
      </c>
      <c r="T27" s="52">
        <v>200</v>
      </c>
      <c r="U27" s="33">
        <f t="shared" ref="U27:U32" si="18">J27/Y27</f>
        <v>2.57</v>
      </c>
      <c r="V27" s="33">
        <f t="shared" si="7"/>
        <v>0.23363636363636364</v>
      </c>
      <c r="W27" s="33">
        <f t="shared" si="8"/>
        <v>2.336363636363636</v>
      </c>
      <c r="X27" s="49">
        <f t="shared" si="9"/>
        <v>467.2727272727272</v>
      </c>
      <c r="Y27" s="5">
        <f t="shared" si="16"/>
        <v>3495200</v>
      </c>
      <c r="Z27" s="5">
        <v>3000000</v>
      </c>
      <c r="AA27" s="5">
        <v>495200</v>
      </c>
      <c r="AB27" s="5"/>
      <c r="AC27" s="5">
        <f t="shared" ref="AC27:AC32" si="19">Y27/T27</f>
        <v>17476</v>
      </c>
      <c r="AD27" s="5">
        <f t="shared" ref="AD27:AD30" si="20">_xlfn.CEILING.MATH(AC27)</f>
        <v>17476</v>
      </c>
      <c r="AE27" s="3">
        <v>44652</v>
      </c>
      <c r="AF27" s="3">
        <v>44805</v>
      </c>
      <c r="AG27" s="3"/>
      <c r="AH27" s="4" t="s">
        <v>67</v>
      </c>
    </row>
    <row r="28" spans="1:34" ht="75" x14ac:dyDescent="0.25">
      <c r="A28" s="8" t="s">
        <v>912</v>
      </c>
      <c r="B28" s="3">
        <v>44600</v>
      </c>
      <c r="C28" s="6" t="s">
        <v>38</v>
      </c>
      <c r="D28" s="8" t="s">
        <v>1573</v>
      </c>
      <c r="E28" s="9" t="s">
        <v>1572</v>
      </c>
      <c r="F28" s="3">
        <v>44625</v>
      </c>
      <c r="G28" s="6" t="s">
        <v>1262</v>
      </c>
      <c r="H28" s="4" t="s">
        <v>77</v>
      </c>
      <c r="I28" s="64" t="s">
        <v>679</v>
      </c>
      <c r="J28" s="5">
        <v>11589512.199999999</v>
      </c>
      <c r="K28" s="35">
        <f t="shared" si="17"/>
        <v>11589512.199999999</v>
      </c>
      <c r="L28" s="35">
        <f t="shared" si="12"/>
        <v>11589512.199999999</v>
      </c>
      <c r="M28" s="35">
        <f t="shared" si="6"/>
        <v>1053592.0181818181</v>
      </c>
      <c r="N28" s="4" t="s">
        <v>1194</v>
      </c>
      <c r="O28" s="4" t="s">
        <v>488</v>
      </c>
      <c r="P28" s="4" t="s">
        <v>22</v>
      </c>
      <c r="Q28" s="12">
        <v>100</v>
      </c>
      <c r="R28" s="6">
        <v>0</v>
      </c>
      <c r="S28" s="6" t="s">
        <v>34</v>
      </c>
      <c r="T28" s="48">
        <v>28</v>
      </c>
      <c r="U28" s="33">
        <f t="shared" si="18"/>
        <v>942.84999999999991</v>
      </c>
      <c r="V28" s="33">
        <f t="shared" si="7"/>
        <v>85.713636363636368</v>
      </c>
      <c r="W28" s="33">
        <f t="shared" si="8"/>
        <v>857.13636363636351</v>
      </c>
      <c r="X28" s="49">
        <f t="shared" si="9"/>
        <v>23999.818181818177</v>
      </c>
      <c r="Y28" s="5">
        <f t="shared" si="16"/>
        <v>12292</v>
      </c>
      <c r="Z28" s="5">
        <v>12292</v>
      </c>
      <c r="AA28" s="5"/>
      <c r="AB28" s="5"/>
      <c r="AC28" s="5">
        <f t="shared" si="19"/>
        <v>439</v>
      </c>
      <c r="AD28" s="5">
        <f t="shared" si="20"/>
        <v>439</v>
      </c>
      <c r="AE28" s="3">
        <v>44652</v>
      </c>
      <c r="AF28" s="3"/>
      <c r="AG28" s="3"/>
      <c r="AH28" s="4" t="s">
        <v>1169</v>
      </c>
    </row>
    <row r="29" spans="1:34" ht="75" x14ac:dyDescent="0.25">
      <c r="A29" s="8" t="s">
        <v>909</v>
      </c>
      <c r="B29" s="3">
        <v>44600</v>
      </c>
      <c r="C29" s="6" t="s">
        <v>38</v>
      </c>
      <c r="D29" s="8" t="s">
        <v>1579</v>
      </c>
      <c r="E29" s="9" t="s">
        <v>1578</v>
      </c>
      <c r="F29" s="3">
        <v>44624</v>
      </c>
      <c r="G29" s="8" t="s">
        <v>1227</v>
      </c>
      <c r="H29" s="4" t="s">
        <v>120</v>
      </c>
      <c r="I29" s="4" t="s">
        <v>681</v>
      </c>
      <c r="J29" s="5">
        <v>12548932</v>
      </c>
      <c r="K29" s="35">
        <f t="shared" si="17"/>
        <v>12548932</v>
      </c>
      <c r="L29" s="35">
        <f t="shared" si="12"/>
        <v>12548932</v>
      </c>
      <c r="M29" s="35">
        <f t="shared" si="6"/>
        <v>1140812</v>
      </c>
      <c r="N29" s="4" t="s">
        <v>1231</v>
      </c>
      <c r="O29" s="4" t="s">
        <v>1232</v>
      </c>
      <c r="P29" s="4" t="s">
        <v>1230</v>
      </c>
      <c r="Q29" s="12">
        <v>0</v>
      </c>
      <c r="R29" s="6">
        <v>100</v>
      </c>
      <c r="S29" s="6" t="s">
        <v>26</v>
      </c>
      <c r="T29" s="48">
        <v>100</v>
      </c>
      <c r="U29" s="33">
        <f t="shared" si="18"/>
        <v>18.579999999999998</v>
      </c>
      <c r="V29" s="33">
        <f t="shared" si="7"/>
        <v>1.689090909090909</v>
      </c>
      <c r="W29" s="33">
        <f t="shared" si="8"/>
        <v>16.890909090909091</v>
      </c>
      <c r="X29" s="49">
        <f t="shared" si="9"/>
        <v>1689.090909090909</v>
      </c>
      <c r="Y29" s="5">
        <f t="shared" si="16"/>
        <v>675400</v>
      </c>
      <c r="Z29" s="5">
        <v>388000</v>
      </c>
      <c r="AA29" s="5">
        <v>287400</v>
      </c>
      <c r="AB29" s="5"/>
      <c r="AC29" s="5">
        <f t="shared" si="19"/>
        <v>6754</v>
      </c>
      <c r="AD29" s="5">
        <f t="shared" si="20"/>
        <v>6754</v>
      </c>
      <c r="AE29" s="3">
        <v>44713</v>
      </c>
      <c r="AF29" s="3">
        <v>44774</v>
      </c>
      <c r="AG29" s="3"/>
      <c r="AH29" s="4" t="s">
        <v>3614</v>
      </c>
    </row>
    <row r="30" spans="1:34" ht="75" x14ac:dyDescent="0.25">
      <c r="A30" s="8" t="s">
        <v>907</v>
      </c>
      <c r="B30" s="3">
        <v>44600</v>
      </c>
      <c r="C30" s="6" t="s">
        <v>38</v>
      </c>
      <c r="D30" s="8" t="s">
        <v>1581</v>
      </c>
      <c r="E30" s="9" t="s">
        <v>1580</v>
      </c>
      <c r="F30" s="3">
        <v>44622</v>
      </c>
      <c r="G30" s="8" t="s">
        <v>1197</v>
      </c>
      <c r="H30" s="4" t="s">
        <v>73</v>
      </c>
      <c r="I30" s="4" t="s">
        <v>881</v>
      </c>
      <c r="J30" s="5">
        <v>3251082</v>
      </c>
      <c r="K30" s="35">
        <f t="shared" si="17"/>
        <v>3251082</v>
      </c>
      <c r="L30" s="35">
        <f t="shared" si="12"/>
        <v>3251082</v>
      </c>
      <c r="M30" s="35">
        <f t="shared" si="6"/>
        <v>295552.90909090912</v>
      </c>
      <c r="N30" s="4" t="s">
        <v>1199</v>
      </c>
      <c r="O30" s="4" t="s">
        <v>511</v>
      </c>
      <c r="P30" s="4" t="s">
        <v>22</v>
      </c>
      <c r="Q30" s="12">
        <v>100</v>
      </c>
      <c r="R30" s="6">
        <v>0</v>
      </c>
      <c r="S30" s="6" t="s">
        <v>43</v>
      </c>
      <c r="T30" s="48">
        <v>60</v>
      </c>
      <c r="U30" s="33">
        <f t="shared" si="18"/>
        <v>13.24</v>
      </c>
      <c r="V30" s="33">
        <f t="shared" si="7"/>
        <v>1.2036363636363636</v>
      </c>
      <c r="W30" s="33">
        <f t="shared" si="8"/>
        <v>12.036363636363637</v>
      </c>
      <c r="X30" s="49">
        <f t="shared" si="9"/>
        <v>722.18181818181824</v>
      </c>
      <c r="Y30" s="5">
        <f t="shared" si="16"/>
        <v>245550</v>
      </c>
      <c r="Z30" s="5">
        <v>129360</v>
      </c>
      <c r="AA30" s="5">
        <v>116190</v>
      </c>
      <c r="AB30" s="5"/>
      <c r="AC30" s="5">
        <f t="shared" si="19"/>
        <v>4092.5</v>
      </c>
      <c r="AD30" s="5">
        <f t="shared" si="20"/>
        <v>4093</v>
      </c>
      <c r="AE30" s="3">
        <v>44652</v>
      </c>
      <c r="AF30" s="3">
        <v>44743</v>
      </c>
      <c r="AG30" s="3"/>
      <c r="AH30" s="4" t="s">
        <v>1169</v>
      </c>
    </row>
    <row r="31" spans="1:34" ht="126" x14ac:dyDescent="0.25">
      <c r="A31" s="8" t="s">
        <v>908</v>
      </c>
      <c r="B31" s="3">
        <v>44600</v>
      </c>
      <c r="C31" s="6" t="s">
        <v>38</v>
      </c>
      <c r="D31" s="8" t="s">
        <v>1583</v>
      </c>
      <c r="E31" s="9" t="s">
        <v>1582</v>
      </c>
      <c r="F31" s="3">
        <v>44631</v>
      </c>
      <c r="G31" s="6" t="s">
        <v>1389</v>
      </c>
      <c r="H31" s="4" t="s">
        <v>443</v>
      </c>
      <c r="I31" s="4" t="s">
        <v>697</v>
      </c>
      <c r="J31" s="5">
        <v>522482798.13</v>
      </c>
      <c r="K31" s="35">
        <f t="shared" si="17"/>
        <v>522482798.13</v>
      </c>
      <c r="L31" s="35">
        <f t="shared" si="12"/>
        <v>522482798.13</v>
      </c>
      <c r="M31" s="35">
        <f t="shared" si="6"/>
        <v>47498436.193636365</v>
      </c>
      <c r="N31" s="4" t="s">
        <v>1390</v>
      </c>
      <c r="O31" s="4" t="s">
        <v>1391</v>
      </c>
      <c r="P31" s="4" t="s">
        <v>22</v>
      </c>
      <c r="Q31" s="12">
        <v>100</v>
      </c>
      <c r="R31" s="6">
        <v>0</v>
      </c>
      <c r="S31" s="6" t="s">
        <v>43</v>
      </c>
      <c r="T31" s="48">
        <v>30</v>
      </c>
      <c r="U31" s="33">
        <f t="shared" si="18"/>
        <v>14.51</v>
      </c>
      <c r="V31" s="33">
        <f t="shared" si="7"/>
        <v>1.3190909090909091</v>
      </c>
      <c r="W31" s="33">
        <f t="shared" si="8"/>
        <v>13.190909090909091</v>
      </c>
      <c r="X31" s="49">
        <f t="shared" si="9"/>
        <v>395.72727272727275</v>
      </c>
      <c r="Y31" s="5">
        <f t="shared" si="16"/>
        <v>36008463</v>
      </c>
      <c r="Z31" s="5">
        <v>10281963</v>
      </c>
      <c r="AA31" s="5">
        <v>25726500</v>
      </c>
      <c r="AB31" s="5"/>
      <c r="AC31" s="5">
        <f t="shared" si="19"/>
        <v>1200282.1000000001</v>
      </c>
      <c r="AD31" s="5">
        <f>_xlfn.CEILING.MATH(AC31)</f>
        <v>1200283</v>
      </c>
      <c r="AE31" s="3">
        <v>44652</v>
      </c>
      <c r="AF31" s="3">
        <v>44774</v>
      </c>
      <c r="AG31" s="3"/>
      <c r="AH31" s="4" t="s">
        <v>67</v>
      </c>
    </row>
    <row r="32" spans="1:34" ht="75" x14ac:dyDescent="0.25">
      <c r="A32" s="8" t="s">
        <v>900</v>
      </c>
      <c r="B32" s="3">
        <v>44600</v>
      </c>
      <c r="C32" s="6" t="s">
        <v>38</v>
      </c>
      <c r="D32" s="8" t="s">
        <v>1585</v>
      </c>
      <c r="E32" s="9" t="s">
        <v>1584</v>
      </c>
      <c r="F32" s="3">
        <v>44630</v>
      </c>
      <c r="G32" s="6" t="s">
        <v>1350</v>
      </c>
      <c r="H32" s="4" t="s">
        <v>77</v>
      </c>
      <c r="I32" s="4" t="s">
        <v>818</v>
      </c>
      <c r="J32" s="5">
        <v>484014139.19999999</v>
      </c>
      <c r="K32" s="35">
        <f t="shared" si="17"/>
        <v>484014139.19999999</v>
      </c>
      <c r="L32" s="35">
        <f t="shared" si="12"/>
        <v>484014139.19999999</v>
      </c>
      <c r="M32" s="35">
        <f t="shared" ref="M32:M55" si="21">(K32*10)/110</f>
        <v>44001285.381818183</v>
      </c>
      <c r="N32" s="4" t="s">
        <v>1352</v>
      </c>
      <c r="O32" s="4" t="s">
        <v>1353</v>
      </c>
      <c r="P32" s="4" t="s">
        <v>22</v>
      </c>
      <c r="Q32" s="12">
        <v>100</v>
      </c>
      <c r="R32" s="6">
        <v>0</v>
      </c>
      <c r="S32" s="6" t="s">
        <v>43</v>
      </c>
      <c r="T32" s="48">
        <v>30</v>
      </c>
      <c r="U32" s="33">
        <f t="shared" si="18"/>
        <v>218.16</v>
      </c>
      <c r="V32" s="33">
        <f t="shared" ref="V32:V55" si="22">(U32*10)/110</f>
        <v>19.832727272727272</v>
      </c>
      <c r="W32" s="33">
        <f t="shared" ref="W32:W55" si="23">U32-V32</f>
        <v>198.32727272727271</v>
      </c>
      <c r="X32" s="49">
        <f t="shared" si="9"/>
        <v>5949.8181818181811</v>
      </c>
      <c r="Y32" s="5">
        <f t="shared" si="16"/>
        <v>2218620</v>
      </c>
      <c r="Z32" s="5">
        <v>1561200</v>
      </c>
      <c r="AA32" s="5">
        <v>657420</v>
      </c>
      <c r="AB32" s="5"/>
      <c r="AC32" s="5">
        <f t="shared" si="19"/>
        <v>73954</v>
      </c>
      <c r="AD32" s="5">
        <f>_xlfn.CEILING.MATH(AC32)</f>
        <v>73954</v>
      </c>
      <c r="AE32" s="3">
        <v>44757</v>
      </c>
      <c r="AF32" s="3">
        <v>44866</v>
      </c>
      <c r="AG32" s="3"/>
      <c r="AH32" s="4" t="s">
        <v>67</v>
      </c>
    </row>
    <row r="33" spans="1:34" ht="75" x14ac:dyDescent="0.25">
      <c r="A33" s="8" t="s">
        <v>903</v>
      </c>
      <c r="B33" s="3">
        <v>44600</v>
      </c>
      <c r="C33" s="6" t="s">
        <v>38</v>
      </c>
      <c r="D33" s="8" t="s">
        <v>462</v>
      </c>
      <c r="E33" s="9" t="s">
        <v>1586</v>
      </c>
      <c r="F33" s="3" t="s">
        <v>462</v>
      </c>
      <c r="G33" s="6" t="s">
        <v>462</v>
      </c>
      <c r="H33" s="4" t="s">
        <v>462</v>
      </c>
      <c r="I33" s="4" t="s">
        <v>818</v>
      </c>
      <c r="J33" s="5"/>
      <c r="K33" s="35">
        <f t="shared" si="17"/>
        <v>0</v>
      </c>
      <c r="L33" s="35">
        <f t="shared" si="12"/>
        <v>0</v>
      </c>
      <c r="M33" s="35">
        <f t="shared" si="21"/>
        <v>0</v>
      </c>
      <c r="N33" s="36" t="s">
        <v>462</v>
      </c>
      <c r="O33" s="36" t="s">
        <v>462</v>
      </c>
      <c r="P33" s="4"/>
      <c r="Q33" s="12"/>
      <c r="R33" s="6"/>
      <c r="S33" s="36" t="s">
        <v>462</v>
      </c>
      <c r="T33" s="36" t="s">
        <v>462</v>
      </c>
      <c r="U33" s="36" t="s">
        <v>462</v>
      </c>
      <c r="V33" s="33" t="e">
        <f t="shared" si="22"/>
        <v>#VALUE!</v>
      </c>
      <c r="W33" s="33" t="e">
        <f t="shared" si="23"/>
        <v>#VALUE!</v>
      </c>
      <c r="X33" s="49" t="e">
        <f t="shared" si="9"/>
        <v>#VALUE!</v>
      </c>
      <c r="Y33" s="5">
        <f t="shared" si="16"/>
        <v>0</v>
      </c>
      <c r="Z33" s="5"/>
      <c r="AA33" s="5"/>
      <c r="AB33" s="5"/>
      <c r="AC33" s="5" t="s">
        <v>462</v>
      </c>
      <c r="AD33" s="5" t="s">
        <v>462</v>
      </c>
      <c r="AE33" s="3"/>
      <c r="AF33" s="3"/>
      <c r="AG33" s="3"/>
      <c r="AH33" s="4" t="s">
        <v>462</v>
      </c>
    </row>
    <row r="34" spans="1:34" ht="75" x14ac:dyDescent="0.25">
      <c r="A34" s="8" t="s">
        <v>901</v>
      </c>
      <c r="B34" s="3">
        <v>44600</v>
      </c>
      <c r="C34" s="6" t="s">
        <v>38</v>
      </c>
      <c r="D34" s="8" t="s">
        <v>1588</v>
      </c>
      <c r="E34" s="9" t="s">
        <v>1587</v>
      </c>
      <c r="F34" s="3">
        <v>44630</v>
      </c>
      <c r="G34" s="6" t="s">
        <v>1351</v>
      </c>
      <c r="H34" s="4" t="s">
        <v>77</v>
      </c>
      <c r="I34" s="4" t="s">
        <v>818</v>
      </c>
      <c r="J34" s="5">
        <v>486023392.80000001</v>
      </c>
      <c r="K34" s="35">
        <f t="shared" si="17"/>
        <v>486023392.80000001</v>
      </c>
      <c r="L34" s="35">
        <f t="shared" si="12"/>
        <v>486023392.80000001</v>
      </c>
      <c r="M34" s="35">
        <f t="shared" si="21"/>
        <v>44183944.799999997</v>
      </c>
      <c r="N34" s="4" t="s">
        <v>1352</v>
      </c>
      <c r="O34" s="4" t="s">
        <v>1353</v>
      </c>
      <c r="P34" s="4" t="s">
        <v>22</v>
      </c>
      <c r="Q34" s="12">
        <v>100</v>
      </c>
      <c r="R34" s="6">
        <v>0</v>
      </c>
      <c r="S34" s="6" t="s">
        <v>43</v>
      </c>
      <c r="T34" s="48">
        <v>30</v>
      </c>
      <c r="U34" s="33">
        <f t="shared" ref="U34:U57" si="24">J34/Y34</f>
        <v>218.16</v>
      </c>
      <c r="V34" s="33">
        <f t="shared" si="22"/>
        <v>19.832727272727272</v>
      </c>
      <c r="W34" s="33">
        <f t="shared" si="23"/>
        <v>198.32727272727271</v>
      </c>
      <c r="X34" s="49">
        <f t="shared" si="9"/>
        <v>5949.8181818181811</v>
      </c>
      <c r="Y34" s="5">
        <f t="shared" si="16"/>
        <v>2227830</v>
      </c>
      <c r="Z34" s="5">
        <v>1567650</v>
      </c>
      <c r="AA34" s="5">
        <v>660180</v>
      </c>
      <c r="AB34" s="5"/>
      <c r="AC34" s="5">
        <f t="shared" ref="AC34:AC41" si="25">Y34/T34</f>
        <v>74261</v>
      </c>
      <c r="AD34" s="5">
        <f>_xlfn.CEILING.MATH(AC34)</f>
        <v>74261</v>
      </c>
      <c r="AE34" s="3">
        <v>44757</v>
      </c>
      <c r="AF34" s="3">
        <v>44866</v>
      </c>
      <c r="AG34" s="3"/>
      <c r="AH34" s="4" t="s">
        <v>67</v>
      </c>
    </row>
    <row r="35" spans="1:34" ht="75" x14ac:dyDescent="0.25">
      <c r="A35" s="8" t="s">
        <v>905</v>
      </c>
      <c r="B35" s="3">
        <v>44600</v>
      </c>
      <c r="C35" s="6" t="s">
        <v>38</v>
      </c>
      <c r="D35" s="8" t="s">
        <v>1590</v>
      </c>
      <c r="E35" s="9" t="s">
        <v>1589</v>
      </c>
      <c r="F35" s="3">
        <v>44630</v>
      </c>
      <c r="G35" s="6" t="s">
        <v>1417</v>
      </c>
      <c r="H35" s="4" t="s">
        <v>77</v>
      </c>
      <c r="I35" s="4" t="s">
        <v>818</v>
      </c>
      <c r="J35" s="5">
        <v>484845328.80000001</v>
      </c>
      <c r="K35" s="35">
        <f t="shared" si="17"/>
        <v>484845328.80000001</v>
      </c>
      <c r="L35" s="35">
        <f t="shared" si="12"/>
        <v>484845328.80000001</v>
      </c>
      <c r="M35" s="35">
        <f t="shared" si="21"/>
        <v>44076848.07272727</v>
      </c>
      <c r="N35" s="4" t="s">
        <v>1352</v>
      </c>
      <c r="O35" s="4" t="s">
        <v>1353</v>
      </c>
      <c r="P35" s="4" t="s">
        <v>22</v>
      </c>
      <c r="Q35" s="12">
        <v>100</v>
      </c>
      <c r="R35" s="6">
        <v>0</v>
      </c>
      <c r="S35" s="6" t="s">
        <v>43</v>
      </c>
      <c r="T35" s="48">
        <v>30</v>
      </c>
      <c r="U35" s="33">
        <f t="shared" si="24"/>
        <v>218.16</v>
      </c>
      <c r="V35" s="33">
        <f t="shared" si="22"/>
        <v>19.832727272727272</v>
      </c>
      <c r="W35" s="33">
        <f t="shared" si="23"/>
        <v>198.32727272727271</v>
      </c>
      <c r="X35" s="49">
        <f t="shared" si="9"/>
        <v>5949.8181818181811</v>
      </c>
      <c r="Y35" s="5">
        <f t="shared" si="16"/>
        <v>2222430</v>
      </c>
      <c r="Z35" s="5">
        <v>1563930</v>
      </c>
      <c r="AA35" s="5">
        <v>658500</v>
      </c>
      <c r="AB35" s="5"/>
      <c r="AC35" s="5">
        <f t="shared" si="25"/>
        <v>74081</v>
      </c>
      <c r="AD35" s="5">
        <f>_xlfn.CEILING.MATH(AC35)</f>
        <v>74081</v>
      </c>
      <c r="AE35" s="3">
        <v>44757</v>
      </c>
      <c r="AF35" s="3">
        <v>44866</v>
      </c>
      <c r="AG35" s="3"/>
      <c r="AH35" s="4" t="s">
        <v>3471</v>
      </c>
    </row>
    <row r="36" spans="1:34" ht="75" x14ac:dyDescent="0.25">
      <c r="A36" s="8" t="s">
        <v>902</v>
      </c>
      <c r="B36" s="3">
        <v>44600</v>
      </c>
      <c r="C36" s="6" t="s">
        <v>38</v>
      </c>
      <c r="D36" s="8" t="s">
        <v>1610</v>
      </c>
      <c r="E36" s="9" t="s">
        <v>1609</v>
      </c>
      <c r="F36" s="3">
        <v>44630</v>
      </c>
      <c r="G36" s="6" t="s">
        <v>1418</v>
      </c>
      <c r="H36" s="4" t="s">
        <v>77</v>
      </c>
      <c r="I36" s="4" t="s">
        <v>819</v>
      </c>
      <c r="J36" s="5">
        <v>495762055.19999999</v>
      </c>
      <c r="K36" s="35">
        <f t="shared" si="17"/>
        <v>495762055.19999999</v>
      </c>
      <c r="L36" s="35">
        <f t="shared" si="12"/>
        <v>495762055.19999999</v>
      </c>
      <c r="M36" s="35">
        <f t="shared" si="21"/>
        <v>45069277.745454542</v>
      </c>
      <c r="N36" s="4" t="s">
        <v>1352</v>
      </c>
      <c r="O36" s="4" t="s">
        <v>1353</v>
      </c>
      <c r="P36" s="4" t="s">
        <v>22</v>
      </c>
      <c r="Q36" s="12">
        <v>100</v>
      </c>
      <c r="R36" s="6">
        <v>0</v>
      </c>
      <c r="S36" s="6" t="s">
        <v>43</v>
      </c>
      <c r="T36" s="48">
        <v>30</v>
      </c>
      <c r="U36" s="33">
        <f t="shared" si="24"/>
        <v>218.16</v>
      </c>
      <c r="V36" s="33">
        <f t="shared" si="22"/>
        <v>19.832727272727272</v>
      </c>
      <c r="W36" s="33">
        <f t="shared" si="23"/>
        <v>198.32727272727271</v>
      </c>
      <c r="X36" s="49">
        <f t="shared" si="9"/>
        <v>5949.8181818181811</v>
      </c>
      <c r="Y36" s="5">
        <f t="shared" si="16"/>
        <v>2272470</v>
      </c>
      <c r="Z36" s="5">
        <v>1599180</v>
      </c>
      <c r="AA36" s="5">
        <v>673290</v>
      </c>
      <c r="AB36" s="5"/>
      <c r="AC36" s="5">
        <f t="shared" si="25"/>
        <v>75749</v>
      </c>
      <c r="AD36" s="5">
        <f>_xlfn.CEILING.MATH(AC36)</f>
        <v>75749</v>
      </c>
      <c r="AE36" s="3">
        <v>44757</v>
      </c>
      <c r="AF36" s="3">
        <v>44866</v>
      </c>
      <c r="AG36" s="3"/>
      <c r="AH36" s="4" t="s">
        <v>1169</v>
      </c>
    </row>
    <row r="37" spans="1:34" ht="75" x14ac:dyDescent="0.25">
      <c r="A37" s="8" t="s">
        <v>904</v>
      </c>
      <c r="B37" s="3">
        <v>44600</v>
      </c>
      <c r="C37" s="6" t="s">
        <v>38</v>
      </c>
      <c r="D37" s="8" t="s">
        <v>1612</v>
      </c>
      <c r="E37" s="9" t="s">
        <v>1611</v>
      </c>
      <c r="F37" s="3">
        <v>44630</v>
      </c>
      <c r="G37" s="6" t="s">
        <v>1419</v>
      </c>
      <c r="H37" s="4" t="s">
        <v>77</v>
      </c>
      <c r="I37" s="4" t="s">
        <v>818</v>
      </c>
      <c r="J37" s="5">
        <v>427833576</v>
      </c>
      <c r="K37" s="35">
        <f t="shared" si="17"/>
        <v>427833576</v>
      </c>
      <c r="L37" s="35">
        <f t="shared" si="12"/>
        <v>427833576</v>
      </c>
      <c r="M37" s="35">
        <f t="shared" si="21"/>
        <v>38893961.454545453</v>
      </c>
      <c r="N37" s="4" t="s">
        <v>1352</v>
      </c>
      <c r="O37" s="4" t="s">
        <v>1353</v>
      </c>
      <c r="P37" s="4" t="s">
        <v>22</v>
      </c>
      <c r="Q37" s="12">
        <v>100</v>
      </c>
      <c r="R37" s="6">
        <v>0</v>
      </c>
      <c r="S37" s="6" t="s">
        <v>43</v>
      </c>
      <c r="T37" s="48">
        <v>30</v>
      </c>
      <c r="U37" s="33">
        <f t="shared" si="24"/>
        <v>218.16</v>
      </c>
      <c r="V37" s="33">
        <f t="shared" si="22"/>
        <v>19.832727272727272</v>
      </c>
      <c r="W37" s="33">
        <f t="shared" si="23"/>
        <v>198.32727272727271</v>
      </c>
      <c r="X37" s="49">
        <f t="shared" si="9"/>
        <v>5949.8181818181811</v>
      </c>
      <c r="Y37" s="5">
        <f t="shared" si="16"/>
        <v>1961100</v>
      </c>
      <c r="Z37" s="5">
        <v>1380000</v>
      </c>
      <c r="AA37" s="5">
        <v>581100</v>
      </c>
      <c r="AB37" s="5"/>
      <c r="AC37" s="5">
        <f t="shared" si="25"/>
        <v>65370</v>
      </c>
      <c r="AD37" s="5">
        <f>_xlfn.CEILING.MATH(AC37)</f>
        <v>65370</v>
      </c>
      <c r="AE37" s="3">
        <v>44757</v>
      </c>
      <c r="AF37" s="3">
        <v>44866</v>
      </c>
      <c r="AG37" s="3"/>
      <c r="AH37" s="4" t="s">
        <v>67</v>
      </c>
    </row>
    <row r="38" spans="1:34" ht="75" x14ac:dyDescent="0.25">
      <c r="A38" s="8" t="s">
        <v>997</v>
      </c>
      <c r="B38" s="3">
        <v>44603</v>
      </c>
      <c r="C38" s="6" t="s">
        <v>38</v>
      </c>
      <c r="D38" s="8" t="s">
        <v>1781</v>
      </c>
      <c r="E38" s="9" t="s">
        <v>1780</v>
      </c>
      <c r="F38" s="3">
        <v>44624</v>
      </c>
      <c r="G38" s="8" t="s">
        <v>1241</v>
      </c>
      <c r="H38" s="4" t="s">
        <v>73</v>
      </c>
      <c r="I38" s="4" t="s">
        <v>756</v>
      </c>
      <c r="J38" s="5">
        <v>196095327</v>
      </c>
      <c r="K38" s="35">
        <f t="shared" ref="K38:L45" si="26">J38</f>
        <v>196095327</v>
      </c>
      <c r="L38" s="35">
        <f t="shared" si="26"/>
        <v>196095327</v>
      </c>
      <c r="M38" s="35">
        <f t="shared" si="21"/>
        <v>17826847.90909091</v>
      </c>
      <c r="N38" s="4" t="s">
        <v>1199</v>
      </c>
      <c r="O38" s="4" t="s">
        <v>511</v>
      </c>
      <c r="P38" s="4" t="s">
        <v>22</v>
      </c>
      <c r="Q38" s="12">
        <v>100</v>
      </c>
      <c r="R38" s="6">
        <v>0</v>
      </c>
      <c r="S38" s="6" t="s">
        <v>43</v>
      </c>
      <c r="T38" s="48">
        <v>30</v>
      </c>
      <c r="U38" s="33">
        <f t="shared" si="24"/>
        <v>25.95</v>
      </c>
      <c r="V38" s="33">
        <f t="shared" si="22"/>
        <v>2.3590909090909089</v>
      </c>
      <c r="W38" s="33">
        <f t="shared" si="23"/>
        <v>23.59090909090909</v>
      </c>
      <c r="X38" s="49">
        <f t="shared" si="9"/>
        <v>707.72727272727275</v>
      </c>
      <c r="Y38" s="5">
        <f t="shared" ref="Y38:Y48" si="27">Z38+AA38+AB38</f>
        <v>7556660</v>
      </c>
      <c r="Z38" s="5">
        <v>1927320</v>
      </c>
      <c r="AA38" s="5">
        <v>5629340</v>
      </c>
      <c r="AB38" s="5"/>
      <c r="AC38" s="5">
        <f t="shared" si="25"/>
        <v>251888.66666666666</v>
      </c>
      <c r="AD38" s="5">
        <f t="shared" ref="AD38:AD39" si="28">_xlfn.CEILING.MATH(AC38)</f>
        <v>251889</v>
      </c>
      <c r="AE38" s="3">
        <v>44652</v>
      </c>
      <c r="AF38" s="3">
        <v>44743</v>
      </c>
      <c r="AG38" s="3"/>
      <c r="AH38" s="4" t="s">
        <v>1169</v>
      </c>
    </row>
    <row r="39" spans="1:34" ht="78.75" x14ac:dyDescent="0.25">
      <c r="A39" s="8" t="s">
        <v>995</v>
      </c>
      <c r="B39" s="3">
        <v>44603</v>
      </c>
      <c r="C39" s="6" t="s">
        <v>38</v>
      </c>
      <c r="D39" s="8" t="s">
        <v>1786</v>
      </c>
      <c r="E39" s="9" t="s">
        <v>1785</v>
      </c>
      <c r="F39" s="3">
        <v>44635</v>
      </c>
      <c r="G39" s="6" t="s">
        <v>1784</v>
      </c>
      <c r="H39" s="4" t="s">
        <v>77</v>
      </c>
      <c r="I39" s="4" t="s">
        <v>840</v>
      </c>
      <c r="J39" s="5">
        <v>1896883866.9000001</v>
      </c>
      <c r="K39" s="35">
        <f t="shared" si="26"/>
        <v>1896883866.9000001</v>
      </c>
      <c r="L39" s="35">
        <f t="shared" si="26"/>
        <v>1896883866.9000001</v>
      </c>
      <c r="M39" s="35">
        <f t="shared" si="21"/>
        <v>172443987.90000001</v>
      </c>
      <c r="N39" s="4" t="s">
        <v>1787</v>
      </c>
      <c r="O39" s="4" t="s">
        <v>488</v>
      </c>
      <c r="P39" s="4" t="s">
        <v>1788</v>
      </c>
      <c r="Q39" s="12">
        <v>0</v>
      </c>
      <c r="R39" s="6">
        <v>100</v>
      </c>
      <c r="S39" s="6" t="s">
        <v>43</v>
      </c>
      <c r="T39" s="48">
        <v>30</v>
      </c>
      <c r="U39" s="33">
        <f t="shared" si="24"/>
        <v>835.01</v>
      </c>
      <c r="V39" s="33">
        <f t="shared" si="22"/>
        <v>75.91</v>
      </c>
      <c r="W39" s="33">
        <f t="shared" si="23"/>
        <v>759.1</v>
      </c>
      <c r="X39" s="49">
        <f t="shared" si="9"/>
        <v>22773</v>
      </c>
      <c r="Y39" s="5">
        <f t="shared" si="27"/>
        <v>2271690</v>
      </c>
      <c r="Z39" s="5">
        <v>2271690</v>
      </c>
      <c r="AA39" s="5"/>
      <c r="AB39" s="5"/>
      <c r="AC39" s="5">
        <f t="shared" si="25"/>
        <v>75723</v>
      </c>
      <c r="AD39" s="5">
        <f t="shared" si="28"/>
        <v>75723</v>
      </c>
      <c r="AE39" s="3">
        <v>44666</v>
      </c>
      <c r="AF39" s="3"/>
      <c r="AG39" s="3"/>
      <c r="AH39" s="4" t="s">
        <v>1169</v>
      </c>
    </row>
    <row r="40" spans="1:34" ht="75" x14ac:dyDescent="0.25">
      <c r="A40" s="8" t="s">
        <v>990</v>
      </c>
      <c r="B40" s="3">
        <v>44603</v>
      </c>
      <c r="C40" s="6" t="s">
        <v>38</v>
      </c>
      <c r="D40" s="8" t="s">
        <v>1797</v>
      </c>
      <c r="E40" s="9" t="s">
        <v>1796</v>
      </c>
      <c r="F40" s="3">
        <v>44638</v>
      </c>
      <c r="G40" s="6" t="s">
        <v>1667</v>
      </c>
      <c r="H40" s="4" t="s">
        <v>77</v>
      </c>
      <c r="I40" s="4" t="s">
        <v>825</v>
      </c>
      <c r="J40" s="5">
        <v>596590538.95000005</v>
      </c>
      <c r="K40" s="35">
        <f t="shared" ref="K40:L48" si="29">J40</f>
        <v>596590538.95000005</v>
      </c>
      <c r="L40" s="35">
        <f t="shared" si="26"/>
        <v>596590538.95000005</v>
      </c>
      <c r="M40" s="35">
        <f t="shared" si="21"/>
        <v>54235503.540909089</v>
      </c>
      <c r="N40" s="4" t="s">
        <v>1666</v>
      </c>
      <c r="O40" s="4" t="s">
        <v>488</v>
      </c>
      <c r="P40" s="4" t="s">
        <v>1665</v>
      </c>
      <c r="Q40" s="12">
        <v>0</v>
      </c>
      <c r="R40" s="6">
        <v>100</v>
      </c>
      <c r="S40" s="6" t="s">
        <v>43</v>
      </c>
      <c r="T40" s="48">
        <v>30</v>
      </c>
      <c r="U40" s="33">
        <f t="shared" si="24"/>
        <v>524.33000000000004</v>
      </c>
      <c r="V40" s="33">
        <f t="shared" si="22"/>
        <v>47.666363636363641</v>
      </c>
      <c r="W40" s="33">
        <f t="shared" si="23"/>
        <v>476.66363636363639</v>
      </c>
      <c r="X40" s="49">
        <f t="shared" si="9"/>
        <v>14299.909090909092</v>
      </c>
      <c r="Y40" s="5">
        <f t="shared" si="27"/>
        <v>1137815</v>
      </c>
      <c r="Z40" s="5">
        <v>356975</v>
      </c>
      <c r="AA40" s="5">
        <v>780840</v>
      </c>
      <c r="AB40" s="5"/>
      <c r="AC40" s="5">
        <f t="shared" si="25"/>
        <v>37927.166666666664</v>
      </c>
      <c r="AD40" s="5">
        <f t="shared" ref="AD40:AD48" si="30">_xlfn.CEILING.MATH(AC40)</f>
        <v>37928</v>
      </c>
      <c r="AE40" s="3">
        <v>44713</v>
      </c>
      <c r="AF40" s="3">
        <v>44774</v>
      </c>
      <c r="AG40" s="3"/>
      <c r="AH40" s="4" t="s">
        <v>2994</v>
      </c>
    </row>
    <row r="41" spans="1:34" ht="75" x14ac:dyDescent="0.25">
      <c r="A41" s="8" t="s">
        <v>989</v>
      </c>
      <c r="B41" s="3">
        <v>44603</v>
      </c>
      <c r="C41" s="6" t="s">
        <v>38</v>
      </c>
      <c r="D41" s="8" t="s">
        <v>1919</v>
      </c>
      <c r="E41" s="9" t="s">
        <v>1920</v>
      </c>
      <c r="F41" s="3">
        <v>44624</v>
      </c>
      <c r="G41" s="8" t="s">
        <v>1242</v>
      </c>
      <c r="H41" s="4" t="s">
        <v>73</v>
      </c>
      <c r="I41" s="4" t="s">
        <v>867</v>
      </c>
      <c r="J41" s="5">
        <v>2223975.6</v>
      </c>
      <c r="K41" s="35">
        <f t="shared" si="29"/>
        <v>2223975.6</v>
      </c>
      <c r="L41" s="35">
        <f t="shared" si="26"/>
        <v>2223975.6</v>
      </c>
      <c r="M41" s="35">
        <f t="shared" si="21"/>
        <v>202179.6</v>
      </c>
      <c r="N41" s="4" t="s">
        <v>1256</v>
      </c>
      <c r="O41" s="4" t="s">
        <v>488</v>
      </c>
      <c r="P41" s="4" t="s">
        <v>22</v>
      </c>
      <c r="Q41" s="12">
        <v>100</v>
      </c>
      <c r="R41" s="6">
        <v>0</v>
      </c>
      <c r="S41" s="6" t="s">
        <v>43</v>
      </c>
      <c r="T41" s="48">
        <v>60</v>
      </c>
      <c r="U41" s="33">
        <f t="shared" si="24"/>
        <v>4.9700000000000006</v>
      </c>
      <c r="V41" s="33">
        <f t="shared" si="22"/>
        <v>0.45181818181818184</v>
      </c>
      <c r="W41" s="33">
        <f t="shared" si="23"/>
        <v>4.5181818181818185</v>
      </c>
      <c r="X41" s="49">
        <f t="shared" si="9"/>
        <v>271.09090909090912</v>
      </c>
      <c r="Y41" s="5">
        <f t="shared" si="27"/>
        <v>447480</v>
      </c>
      <c r="Z41" s="5">
        <v>146455</v>
      </c>
      <c r="AA41" s="5">
        <v>301025</v>
      </c>
      <c r="AB41" s="5"/>
      <c r="AC41" s="5">
        <f t="shared" si="25"/>
        <v>7458</v>
      </c>
      <c r="AD41" s="5">
        <f t="shared" si="30"/>
        <v>7458</v>
      </c>
      <c r="AE41" s="3">
        <v>44652</v>
      </c>
      <c r="AF41" s="3">
        <v>44774</v>
      </c>
      <c r="AG41" s="3"/>
      <c r="AH41" s="4" t="s">
        <v>1169</v>
      </c>
    </row>
    <row r="42" spans="1:34" ht="75" x14ac:dyDescent="0.25">
      <c r="A42" s="8" t="s">
        <v>988</v>
      </c>
      <c r="B42" s="3">
        <v>44603</v>
      </c>
      <c r="C42" s="6" t="s">
        <v>38</v>
      </c>
      <c r="D42" s="8" t="s">
        <v>1922</v>
      </c>
      <c r="E42" s="9" t="s">
        <v>1921</v>
      </c>
      <c r="F42" s="3">
        <v>44634</v>
      </c>
      <c r="G42" s="8" t="s">
        <v>1380</v>
      </c>
      <c r="H42" s="4" t="s">
        <v>443</v>
      </c>
      <c r="I42" s="4" t="s">
        <v>758</v>
      </c>
      <c r="J42" s="5">
        <v>498225745.93000001</v>
      </c>
      <c r="K42" s="35">
        <f t="shared" si="29"/>
        <v>498225745.93000001</v>
      </c>
      <c r="L42" s="35">
        <f t="shared" si="26"/>
        <v>498225745.93000001</v>
      </c>
      <c r="M42" s="35">
        <f t="shared" si="21"/>
        <v>45293249.630000003</v>
      </c>
      <c r="N42" s="4" t="s">
        <v>1358</v>
      </c>
      <c r="O42" s="4" t="s">
        <v>1359</v>
      </c>
      <c r="P42" s="4" t="s">
        <v>22</v>
      </c>
      <c r="Q42" s="12">
        <v>100</v>
      </c>
      <c r="R42" s="6">
        <v>0</v>
      </c>
      <c r="S42" s="6" t="s">
        <v>43</v>
      </c>
      <c r="T42" s="52" t="s">
        <v>3248</v>
      </c>
      <c r="U42" s="33">
        <f t="shared" si="24"/>
        <v>3.97</v>
      </c>
      <c r="V42" s="33">
        <f t="shared" si="22"/>
        <v>0.36090909090909096</v>
      </c>
      <c r="W42" s="33">
        <f t="shared" si="23"/>
        <v>3.6090909090909093</v>
      </c>
      <c r="X42" s="49" t="e">
        <f t="shared" si="9"/>
        <v>#VALUE!</v>
      </c>
      <c r="Y42" s="5">
        <f t="shared" si="27"/>
        <v>125497669</v>
      </c>
      <c r="Z42" s="5">
        <v>54866220</v>
      </c>
      <c r="AA42" s="5">
        <v>70631449</v>
      </c>
      <c r="AB42" s="5"/>
      <c r="AC42" s="5">
        <v>4183255.63</v>
      </c>
      <c r="AD42" s="5">
        <f t="shared" si="30"/>
        <v>4183256</v>
      </c>
      <c r="AE42" s="3">
        <v>44652</v>
      </c>
      <c r="AF42" s="3">
        <v>44774</v>
      </c>
      <c r="AG42" s="3"/>
      <c r="AH42" s="4" t="s">
        <v>67</v>
      </c>
    </row>
    <row r="43" spans="1:34" ht="75" x14ac:dyDescent="0.25">
      <c r="A43" s="8" t="s">
        <v>985</v>
      </c>
      <c r="B43" s="3">
        <v>44603</v>
      </c>
      <c r="C43" s="6" t="s">
        <v>38</v>
      </c>
      <c r="D43" s="8" t="s">
        <v>1935</v>
      </c>
      <c r="E43" s="9" t="s">
        <v>1934</v>
      </c>
      <c r="F43" s="3">
        <v>44624</v>
      </c>
      <c r="G43" s="8" t="s">
        <v>1421</v>
      </c>
      <c r="H43" s="4" t="s">
        <v>443</v>
      </c>
      <c r="I43" s="4" t="s">
        <v>820</v>
      </c>
      <c r="J43" s="5">
        <v>28465719.539999999</v>
      </c>
      <c r="K43" s="35">
        <f t="shared" si="29"/>
        <v>28465719.539999999</v>
      </c>
      <c r="L43" s="35">
        <f t="shared" si="26"/>
        <v>28465719.539999999</v>
      </c>
      <c r="M43" s="35">
        <f t="shared" si="21"/>
        <v>2587792.6854545451</v>
      </c>
      <c r="N43" s="4" t="s">
        <v>1258</v>
      </c>
      <c r="O43" s="4" t="s">
        <v>1259</v>
      </c>
      <c r="P43" s="4" t="s">
        <v>22</v>
      </c>
      <c r="Q43" s="12">
        <v>100</v>
      </c>
      <c r="R43" s="6">
        <v>0</v>
      </c>
      <c r="S43" s="6" t="s">
        <v>34</v>
      </c>
      <c r="T43" s="48">
        <v>60</v>
      </c>
      <c r="U43" s="33">
        <f t="shared" si="24"/>
        <v>1.8299999999999998</v>
      </c>
      <c r="V43" s="33">
        <f t="shared" si="22"/>
        <v>0.16636363636363632</v>
      </c>
      <c r="W43" s="33">
        <f t="shared" si="23"/>
        <v>1.6636363636363636</v>
      </c>
      <c r="X43" s="49">
        <f t="shared" ref="X43:X74" si="31">W43*T43</f>
        <v>99.818181818181813</v>
      </c>
      <c r="Y43" s="5">
        <f t="shared" si="27"/>
        <v>15555038</v>
      </c>
      <c r="Z43" s="5">
        <v>2263800</v>
      </c>
      <c r="AA43" s="5">
        <v>13291238</v>
      </c>
      <c r="AB43" s="5"/>
      <c r="AC43" s="5">
        <f>Y43/T43</f>
        <v>259250.63333333333</v>
      </c>
      <c r="AD43" s="5">
        <f t="shared" si="30"/>
        <v>259251</v>
      </c>
      <c r="AE43" s="3">
        <v>44652</v>
      </c>
      <c r="AF43" s="3">
        <v>44805</v>
      </c>
      <c r="AG43" s="3"/>
      <c r="AH43" s="4" t="s">
        <v>67</v>
      </c>
    </row>
    <row r="44" spans="1:34" ht="75" x14ac:dyDescent="0.25">
      <c r="A44" s="8" t="s">
        <v>983</v>
      </c>
      <c r="B44" s="3">
        <v>44603</v>
      </c>
      <c r="C44" s="6" t="s">
        <v>38</v>
      </c>
      <c r="D44" s="8" t="s">
        <v>1937</v>
      </c>
      <c r="E44" s="9" t="s">
        <v>1936</v>
      </c>
      <c r="F44" s="3">
        <v>44638</v>
      </c>
      <c r="G44" s="8" t="s">
        <v>1668</v>
      </c>
      <c r="H44" s="4" t="s">
        <v>443</v>
      </c>
      <c r="I44" s="4" t="s">
        <v>827</v>
      </c>
      <c r="J44" s="5">
        <v>714315666.89999998</v>
      </c>
      <c r="K44" s="35">
        <f t="shared" si="29"/>
        <v>714315666.89999998</v>
      </c>
      <c r="L44" s="35">
        <f t="shared" si="26"/>
        <v>714315666.89999998</v>
      </c>
      <c r="M44" s="35">
        <f t="shared" si="21"/>
        <v>64937787.899999999</v>
      </c>
      <c r="N44" s="4" t="s">
        <v>1669</v>
      </c>
      <c r="O44" s="4" t="s">
        <v>947</v>
      </c>
      <c r="P44" s="4" t="s">
        <v>22</v>
      </c>
      <c r="Q44" s="12">
        <v>100</v>
      </c>
      <c r="R44" s="6">
        <v>0</v>
      </c>
      <c r="S44" s="6" t="s">
        <v>43</v>
      </c>
      <c r="T44" s="48">
        <v>30</v>
      </c>
      <c r="U44" s="33">
        <f t="shared" si="24"/>
        <v>6.71</v>
      </c>
      <c r="V44" s="33">
        <f t="shared" si="22"/>
        <v>0.61</v>
      </c>
      <c r="W44" s="33">
        <f t="shared" si="23"/>
        <v>6.1</v>
      </c>
      <c r="X44" s="49">
        <f t="shared" si="31"/>
        <v>183</v>
      </c>
      <c r="Y44" s="5">
        <f t="shared" si="27"/>
        <v>106455390</v>
      </c>
      <c r="Z44" s="5">
        <v>61181310</v>
      </c>
      <c r="AA44" s="5">
        <v>45274080</v>
      </c>
      <c r="AB44" s="5"/>
      <c r="AC44" s="5">
        <f>Y44/T44</f>
        <v>3548513</v>
      </c>
      <c r="AD44" s="5">
        <f t="shared" si="30"/>
        <v>3548513</v>
      </c>
      <c r="AE44" s="3">
        <v>44652</v>
      </c>
      <c r="AF44" s="3">
        <v>44774</v>
      </c>
      <c r="AG44" s="3"/>
      <c r="AH44" s="4" t="s">
        <v>67</v>
      </c>
    </row>
    <row r="45" spans="1:34" ht="94.5" x14ac:dyDescent="0.25">
      <c r="A45" s="8" t="s">
        <v>1042</v>
      </c>
      <c r="B45" s="3">
        <v>44606</v>
      </c>
      <c r="C45" s="6" t="s">
        <v>38</v>
      </c>
      <c r="D45" s="8" t="s">
        <v>1943</v>
      </c>
      <c r="E45" s="9" t="s">
        <v>1942</v>
      </c>
      <c r="F45" s="3">
        <v>44641</v>
      </c>
      <c r="G45" s="6" t="s">
        <v>1679</v>
      </c>
      <c r="H45" s="4" t="s">
        <v>73</v>
      </c>
      <c r="I45" s="4" t="s">
        <v>851</v>
      </c>
      <c r="J45" s="5">
        <v>1616103885.9000001</v>
      </c>
      <c r="K45" s="35">
        <f t="shared" si="29"/>
        <v>1616103885.9000001</v>
      </c>
      <c r="L45" s="35">
        <f t="shared" si="26"/>
        <v>1616103885.9000001</v>
      </c>
      <c r="M45" s="35">
        <f t="shared" si="21"/>
        <v>146918535.08181819</v>
      </c>
      <c r="N45" s="4" t="s">
        <v>1670</v>
      </c>
      <c r="O45" s="4" t="s">
        <v>1671</v>
      </c>
      <c r="P45" s="4" t="s">
        <v>22</v>
      </c>
      <c r="Q45" s="12">
        <v>100</v>
      </c>
      <c r="R45" s="6">
        <v>0</v>
      </c>
      <c r="S45" s="6" t="s">
        <v>43</v>
      </c>
      <c r="T45" s="52" t="s">
        <v>3249</v>
      </c>
      <c r="U45" s="33">
        <f t="shared" si="24"/>
        <v>37.86</v>
      </c>
      <c r="V45" s="33">
        <f t="shared" si="22"/>
        <v>3.4418181818181819</v>
      </c>
      <c r="W45" s="33">
        <f t="shared" si="23"/>
        <v>34.418181818181814</v>
      </c>
      <c r="X45" s="49" t="e">
        <f t="shared" si="31"/>
        <v>#VALUE!</v>
      </c>
      <c r="Y45" s="5">
        <f t="shared" si="27"/>
        <v>42686315</v>
      </c>
      <c r="Z45" s="5">
        <v>16091220</v>
      </c>
      <c r="AA45" s="5">
        <v>26595095</v>
      </c>
      <c r="AB45" s="5"/>
      <c r="AC45" s="5">
        <v>355719.29</v>
      </c>
      <c r="AD45" s="5">
        <f t="shared" si="30"/>
        <v>355720</v>
      </c>
      <c r="AE45" s="3">
        <v>44652</v>
      </c>
      <c r="AF45" s="3">
        <v>44743</v>
      </c>
      <c r="AG45" s="3"/>
      <c r="AH45" s="4" t="s">
        <v>1169</v>
      </c>
    </row>
    <row r="46" spans="1:34" ht="94.5" x14ac:dyDescent="0.25">
      <c r="A46" s="8" t="s">
        <v>1041</v>
      </c>
      <c r="B46" s="3">
        <v>44606</v>
      </c>
      <c r="C46" s="6" t="s">
        <v>38</v>
      </c>
      <c r="D46" s="8" t="s">
        <v>1945</v>
      </c>
      <c r="E46" s="9" t="s">
        <v>1944</v>
      </c>
      <c r="F46" s="3">
        <v>44641</v>
      </c>
      <c r="G46" s="6" t="s">
        <v>1680</v>
      </c>
      <c r="H46" s="4" t="s">
        <v>73</v>
      </c>
      <c r="I46" s="4" t="s">
        <v>851</v>
      </c>
      <c r="J46" s="5">
        <v>1881520848</v>
      </c>
      <c r="K46" s="35">
        <f t="shared" si="29"/>
        <v>1881520848</v>
      </c>
      <c r="L46" s="35">
        <f t="shared" si="29"/>
        <v>1881520848</v>
      </c>
      <c r="M46" s="35">
        <f t="shared" si="21"/>
        <v>171047349.81818181</v>
      </c>
      <c r="N46" s="4" t="s">
        <v>1670</v>
      </c>
      <c r="O46" s="4" t="s">
        <v>1671</v>
      </c>
      <c r="P46" s="4" t="s">
        <v>22</v>
      </c>
      <c r="Q46" s="12">
        <v>100</v>
      </c>
      <c r="R46" s="6">
        <v>0</v>
      </c>
      <c r="S46" s="6" t="s">
        <v>43</v>
      </c>
      <c r="T46" s="52" t="s">
        <v>3250</v>
      </c>
      <c r="U46" s="33">
        <f t="shared" si="24"/>
        <v>37.86</v>
      </c>
      <c r="V46" s="33">
        <f t="shared" si="22"/>
        <v>3.4418181818181819</v>
      </c>
      <c r="W46" s="33">
        <f t="shared" si="23"/>
        <v>34.418181818181814</v>
      </c>
      <c r="X46" s="49" t="e">
        <f t="shared" si="31"/>
        <v>#VALUE!</v>
      </c>
      <c r="Y46" s="5">
        <f t="shared" si="27"/>
        <v>49696800</v>
      </c>
      <c r="Z46" s="5">
        <v>18733860</v>
      </c>
      <c r="AA46" s="5">
        <v>30962940</v>
      </c>
      <c r="AB46" s="5"/>
      <c r="AC46" s="5">
        <v>414140</v>
      </c>
      <c r="AD46" s="5">
        <f t="shared" si="30"/>
        <v>414140</v>
      </c>
      <c r="AE46" s="3">
        <v>44652</v>
      </c>
      <c r="AF46" s="3">
        <v>44743</v>
      </c>
      <c r="AG46" s="3"/>
      <c r="AH46" s="4" t="s">
        <v>1169</v>
      </c>
    </row>
    <row r="47" spans="1:34" ht="75" x14ac:dyDescent="0.25">
      <c r="A47" s="8" t="s">
        <v>1038</v>
      </c>
      <c r="B47" s="3">
        <v>44606</v>
      </c>
      <c r="C47" s="6" t="s">
        <v>38</v>
      </c>
      <c r="D47" s="8" t="s">
        <v>1951</v>
      </c>
      <c r="E47" s="9" t="s">
        <v>1950</v>
      </c>
      <c r="F47" s="3">
        <v>44629</v>
      </c>
      <c r="G47" s="6" t="s">
        <v>1297</v>
      </c>
      <c r="H47" s="4" t="s">
        <v>73</v>
      </c>
      <c r="I47" s="4" t="s">
        <v>850</v>
      </c>
      <c r="J47" s="5">
        <v>40091354.5</v>
      </c>
      <c r="K47" s="35">
        <f t="shared" si="29"/>
        <v>40091354.5</v>
      </c>
      <c r="L47" s="35">
        <f t="shared" si="29"/>
        <v>40091354.5</v>
      </c>
      <c r="M47" s="35">
        <f t="shared" si="21"/>
        <v>3644668.5909090908</v>
      </c>
      <c r="N47" s="4" t="s">
        <v>1299</v>
      </c>
      <c r="O47" s="4" t="s">
        <v>488</v>
      </c>
      <c r="P47" s="4" t="s">
        <v>33</v>
      </c>
      <c r="Q47" s="12">
        <v>0</v>
      </c>
      <c r="R47" s="6">
        <v>100</v>
      </c>
      <c r="S47" s="6" t="s">
        <v>43</v>
      </c>
      <c r="T47" s="48">
        <v>60</v>
      </c>
      <c r="U47" s="33">
        <f t="shared" si="24"/>
        <v>56.45</v>
      </c>
      <c r="V47" s="33">
        <f t="shared" si="22"/>
        <v>5.1318181818181818</v>
      </c>
      <c r="W47" s="33">
        <f t="shared" si="23"/>
        <v>51.31818181818182</v>
      </c>
      <c r="X47" s="49">
        <f t="shared" si="31"/>
        <v>3079.090909090909</v>
      </c>
      <c r="Y47" s="5">
        <f t="shared" si="27"/>
        <v>710210</v>
      </c>
      <c r="Z47" s="5">
        <v>600000</v>
      </c>
      <c r="AA47" s="5">
        <v>110210</v>
      </c>
      <c r="AB47" s="5"/>
      <c r="AC47" s="5">
        <f t="shared" ref="AC47:AC57" si="32">Y47/T47</f>
        <v>11836.833333333334</v>
      </c>
      <c r="AD47" s="5">
        <f t="shared" si="30"/>
        <v>11837</v>
      </c>
      <c r="AE47" s="3">
        <v>44652</v>
      </c>
      <c r="AF47" s="3"/>
      <c r="AG47" s="3"/>
      <c r="AH47" s="4" t="s">
        <v>1169</v>
      </c>
    </row>
    <row r="48" spans="1:34" ht="75" x14ac:dyDescent="0.25">
      <c r="A48" s="8" t="s">
        <v>1037</v>
      </c>
      <c r="B48" s="3">
        <v>44606</v>
      </c>
      <c r="C48" s="6" t="s">
        <v>38</v>
      </c>
      <c r="D48" s="8" t="s">
        <v>1953</v>
      </c>
      <c r="E48" s="9" t="s">
        <v>1952</v>
      </c>
      <c r="F48" s="3">
        <v>44629</v>
      </c>
      <c r="G48" s="6" t="s">
        <v>1298</v>
      </c>
      <c r="H48" s="4" t="s">
        <v>73</v>
      </c>
      <c r="I48" s="4" t="s">
        <v>834</v>
      </c>
      <c r="J48" s="5">
        <v>14684651.6</v>
      </c>
      <c r="K48" s="35">
        <f t="shared" si="29"/>
        <v>14684651.6</v>
      </c>
      <c r="L48" s="35">
        <f t="shared" si="29"/>
        <v>14684651.6</v>
      </c>
      <c r="M48" s="35">
        <f t="shared" si="21"/>
        <v>1334968.3272727274</v>
      </c>
      <c r="N48" s="4" t="s">
        <v>1299</v>
      </c>
      <c r="O48" s="4" t="s">
        <v>666</v>
      </c>
      <c r="P48" s="4" t="s">
        <v>499</v>
      </c>
      <c r="Q48" s="12">
        <v>0</v>
      </c>
      <c r="R48" s="6">
        <v>100</v>
      </c>
      <c r="S48" s="6" t="s">
        <v>26</v>
      </c>
      <c r="T48" s="48">
        <v>300</v>
      </c>
      <c r="U48" s="33">
        <f t="shared" si="24"/>
        <v>11.209999999999999</v>
      </c>
      <c r="V48" s="33">
        <f t="shared" si="22"/>
        <v>1.019090909090909</v>
      </c>
      <c r="W48" s="33">
        <f t="shared" si="23"/>
        <v>10.19090909090909</v>
      </c>
      <c r="X48" s="49">
        <f t="shared" si="31"/>
        <v>3057.272727272727</v>
      </c>
      <c r="Y48" s="5">
        <f t="shared" si="27"/>
        <v>1309960</v>
      </c>
      <c r="Z48" s="5">
        <v>163500</v>
      </c>
      <c r="AA48" s="5">
        <v>1146460</v>
      </c>
      <c r="AB48" s="5"/>
      <c r="AC48" s="5">
        <f t="shared" si="32"/>
        <v>4366.5333333333338</v>
      </c>
      <c r="AD48" s="5">
        <f t="shared" si="30"/>
        <v>4367</v>
      </c>
      <c r="AE48" s="3">
        <v>44652</v>
      </c>
      <c r="AF48" s="3">
        <v>44774</v>
      </c>
      <c r="AG48" s="3"/>
      <c r="AH48" s="4" t="s">
        <v>2994</v>
      </c>
    </row>
    <row r="49" spans="1:34" ht="75" x14ac:dyDescent="0.25">
      <c r="A49" s="8" t="s">
        <v>1029</v>
      </c>
      <c r="B49" s="3">
        <v>44606</v>
      </c>
      <c r="C49" s="6" t="s">
        <v>38</v>
      </c>
      <c r="D49" s="8" t="s">
        <v>1965</v>
      </c>
      <c r="E49" s="9" t="s">
        <v>1964</v>
      </c>
      <c r="F49" s="3">
        <v>44631</v>
      </c>
      <c r="G49" s="8" t="s">
        <v>1395</v>
      </c>
      <c r="H49" s="4" t="s">
        <v>120</v>
      </c>
      <c r="I49" s="4" t="s">
        <v>852</v>
      </c>
      <c r="J49" s="5">
        <v>765527.4</v>
      </c>
      <c r="K49" s="35">
        <f t="shared" ref="K49:L57" si="33">J49</f>
        <v>765527.4</v>
      </c>
      <c r="L49" s="35">
        <f t="shared" si="33"/>
        <v>765527.4</v>
      </c>
      <c r="M49" s="35">
        <f t="shared" si="21"/>
        <v>69593.399999999994</v>
      </c>
      <c r="N49" s="4" t="s">
        <v>1397</v>
      </c>
      <c r="O49" s="4" t="s">
        <v>488</v>
      </c>
      <c r="P49" s="4" t="s">
        <v>33</v>
      </c>
      <c r="Q49" s="12">
        <v>0</v>
      </c>
      <c r="R49" s="6">
        <v>100</v>
      </c>
      <c r="S49" s="6" t="s">
        <v>43</v>
      </c>
      <c r="T49" s="48">
        <v>60</v>
      </c>
      <c r="U49" s="33">
        <f t="shared" si="24"/>
        <v>184.91</v>
      </c>
      <c r="V49" s="33">
        <f t="shared" si="22"/>
        <v>16.809999999999999</v>
      </c>
      <c r="W49" s="33">
        <f t="shared" si="23"/>
        <v>168.1</v>
      </c>
      <c r="X49" s="49">
        <f t="shared" si="31"/>
        <v>10086</v>
      </c>
      <c r="Y49" s="5">
        <f t="shared" ref="Y49:Y57" si="34">Z49+AA49+AB49</f>
        <v>4140</v>
      </c>
      <c r="Z49" s="5">
        <v>4140</v>
      </c>
      <c r="AA49" s="5"/>
      <c r="AB49" s="5"/>
      <c r="AC49" s="5">
        <f t="shared" si="32"/>
        <v>69</v>
      </c>
      <c r="AD49" s="5">
        <f t="shared" ref="AD49:AD57" si="35">_xlfn.CEILING.MATH(AC49)</f>
        <v>69</v>
      </c>
      <c r="AE49" s="3">
        <v>44666</v>
      </c>
      <c r="AF49" s="3"/>
      <c r="AG49" s="3"/>
      <c r="AH49" s="4" t="s">
        <v>1169</v>
      </c>
    </row>
    <row r="50" spans="1:34" ht="75" x14ac:dyDescent="0.25">
      <c r="A50" s="8" t="s">
        <v>1028</v>
      </c>
      <c r="B50" s="3">
        <v>44606</v>
      </c>
      <c r="C50" s="6" t="s">
        <v>38</v>
      </c>
      <c r="D50" s="8" t="s">
        <v>1967</v>
      </c>
      <c r="E50" s="9" t="s">
        <v>1966</v>
      </c>
      <c r="F50" s="3">
        <v>44631</v>
      </c>
      <c r="G50" s="8" t="s">
        <v>1396</v>
      </c>
      <c r="H50" s="4" t="s">
        <v>120</v>
      </c>
      <c r="I50" s="4" t="s">
        <v>856</v>
      </c>
      <c r="J50" s="5">
        <v>3447873</v>
      </c>
      <c r="K50" s="35">
        <f t="shared" si="33"/>
        <v>3447873</v>
      </c>
      <c r="L50" s="35">
        <f t="shared" si="33"/>
        <v>3447873</v>
      </c>
      <c r="M50" s="35">
        <f t="shared" si="21"/>
        <v>313443</v>
      </c>
      <c r="N50" s="4" t="s">
        <v>1397</v>
      </c>
      <c r="O50" s="4" t="s">
        <v>488</v>
      </c>
      <c r="P50" s="4" t="s">
        <v>33</v>
      </c>
      <c r="Q50" s="12">
        <v>0</v>
      </c>
      <c r="R50" s="6">
        <v>100</v>
      </c>
      <c r="S50" s="6" t="s">
        <v>43</v>
      </c>
      <c r="T50" s="48">
        <v>60</v>
      </c>
      <c r="U50" s="33">
        <f t="shared" si="24"/>
        <v>336.05</v>
      </c>
      <c r="V50" s="33">
        <f t="shared" si="22"/>
        <v>30.55</v>
      </c>
      <c r="W50" s="33">
        <f t="shared" si="23"/>
        <v>305.5</v>
      </c>
      <c r="X50" s="49">
        <f t="shared" si="31"/>
        <v>18330</v>
      </c>
      <c r="Y50" s="5">
        <f t="shared" si="34"/>
        <v>10260</v>
      </c>
      <c r="Z50" s="5">
        <v>10260</v>
      </c>
      <c r="AA50" s="5"/>
      <c r="AB50" s="5"/>
      <c r="AC50" s="5">
        <f t="shared" si="32"/>
        <v>171</v>
      </c>
      <c r="AD50" s="5">
        <f t="shared" si="35"/>
        <v>171</v>
      </c>
      <c r="AE50" s="3">
        <v>44666</v>
      </c>
      <c r="AF50" s="3"/>
      <c r="AG50" s="3"/>
      <c r="AH50" s="4" t="s">
        <v>1169</v>
      </c>
    </row>
    <row r="51" spans="1:34" ht="75" x14ac:dyDescent="0.25">
      <c r="A51" s="8" t="s">
        <v>1023</v>
      </c>
      <c r="B51" s="3">
        <v>44606</v>
      </c>
      <c r="C51" s="6" t="s">
        <v>38</v>
      </c>
      <c r="D51" s="8" t="s">
        <v>1977</v>
      </c>
      <c r="E51" s="9" t="s">
        <v>1976</v>
      </c>
      <c r="F51" s="3">
        <v>44631</v>
      </c>
      <c r="G51" s="8" t="s">
        <v>1398</v>
      </c>
      <c r="H51" s="4" t="s">
        <v>443</v>
      </c>
      <c r="I51" s="4" t="s">
        <v>830</v>
      </c>
      <c r="J51" s="5">
        <v>1473148.38</v>
      </c>
      <c r="K51" s="35">
        <f t="shared" si="33"/>
        <v>1473148.38</v>
      </c>
      <c r="L51" s="35">
        <f t="shared" si="33"/>
        <v>1473148.38</v>
      </c>
      <c r="M51" s="35">
        <f t="shared" si="21"/>
        <v>133922.57999999999</v>
      </c>
      <c r="N51" s="4" t="s">
        <v>1399</v>
      </c>
      <c r="O51" s="4" t="s">
        <v>1367</v>
      </c>
      <c r="P51" s="4" t="s">
        <v>22</v>
      </c>
      <c r="Q51" s="12">
        <v>100</v>
      </c>
      <c r="R51" s="6">
        <v>0</v>
      </c>
      <c r="S51" s="6" t="s">
        <v>43</v>
      </c>
      <c r="T51" s="48">
        <v>30</v>
      </c>
      <c r="U51" s="33">
        <f t="shared" si="24"/>
        <v>70.179999999999993</v>
      </c>
      <c r="V51" s="33">
        <f t="shared" si="22"/>
        <v>6.38</v>
      </c>
      <c r="W51" s="33">
        <f t="shared" si="23"/>
        <v>63.79999999999999</v>
      </c>
      <c r="X51" s="49">
        <f t="shared" si="31"/>
        <v>1913.9999999999998</v>
      </c>
      <c r="Y51" s="5">
        <f t="shared" si="34"/>
        <v>20991</v>
      </c>
      <c r="Z51" s="5">
        <v>20991</v>
      </c>
      <c r="AA51" s="5"/>
      <c r="AB51" s="5"/>
      <c r="AC51" s="5">
        <f t="shared" si="32"/>
        <v>699.7</v>
      </c>
      <c r="AD51" s="5">
        <f t="shared" si="35"/>
        <v>700</v>
      </c>
      <c r="AE51" s="3">
        <v>44652</v>
      </c>
      <c r="AF51" s="3"/>
      <c r="AG51" s="3"/>
      <c r="AH51" s="4" t="s">
        <v>67</v>
      </c>
    </row>
    <row r="52" spans="1:34" ht="75" x14ac:dyDescent="0.25">
      <c r="A52" s="8" t="s">
        <v>1061</v>
      </c>
      <c r="B52" s="3">
        <v>44607</v>
      </c>
      <c r="C52" s="6" t="s">
        <v>38</v>
      </c>
      <c r="D52" s="8" t="s">
        <v>1981</v>
      </c>
      <c r="E52" s="9" t="s">
        <v>1980</v>
      </c>
      <c r="F52" s="3">
        <v>44634</v>
      </c>
      <c r="G52" s="6" t="s">
        <v>1383</v>
      </c>
      <c r="H52" s="4" t="s">
        <v>73</v>
      </c>
      <c r="I52" s="4" t="s">
        <v>1060</v>
      </c>
      <c r="J52" s="5">
        <v>48690066.600000001</v>
      </c>
      <c r="K52" s="35">
        <f t="shared" si="33"/>
        <v>48690066.600000001</v>
      </c>
      <c r="L52" s="35">
        <f t="shared" si="33"/>
        <v>48690066.600000001</v>
      </c>
      <c r="M52" s="35">
        <f t="shared" si="21"/>
        <v>4426369.6909090905</v>
      </c>
      <c r="N52" s="4" t="s">
        <v>1256</v>
      </c>
      <c r="O52" s="4" t="s">
        <v>488</v>
      </c>
      <c r="P52" s="4" t="s">
        <v>22</v>
      </c>
      <c r="Q52" s="12">
        <v>100</v>
      </c>
      <c r="R52" s="6">
        <v>0</v>
      </c>
      <c r="S52" s="6" t="s">
        <v>43</v>
      </c>
      <c r="T52" s="48">
        <v>60</v>
      </c>
      <c r="U52" s="33">
        <f t="shared" si="24"/>
        <v>11.07</v>
      </c>
      <c r="V52" s="33">
        <f t="shared" si="22"/>
        <v>1.0063636363636363</v>
      </c>
      <c r="W52" s="33">
        <f t="shared" si="23"/>
        <v>10.063636363636364</v>
      </c>
      <c r="X52" s="49">
        <f t="shared" si="31"/>
        <v>603.81818181818187</v>
      </c>
      <c r="Y52" s="5">
        <f t="shared" si="34"/>
        <v>4398380</v>
      </c>
      <c r="Z52" s="5">
        <v>2106000</v>
      </c>
      <c r="AA52" s="5">
        <v>2292380</v>
      </c>
      <c r="AB52" s="5"/>
      <c r="AC52" s="5">
        <f t="shared" si="32"/>
        <v>73306.333333333328</v>
      </c>
      <c r="AD52" s="5">
        <f t="shared" si="35"/>
        <v>73307</v>
      </c>
      <c r="AE52" s="3">
        <v>44652</v>
      </c>
      <c r="AF52" s="3">
        <v>44774</v>
      </c>
      <c r="AG52" s="3"/>
      <c r="AH52" s="4" t="s">
        <v>2994</v>
      </c>
    </row>
    <row r="53" spans="1:34" ht="75" x14ac:dyDescent="0.25">
      <c r="A53" s="8" t="s">
        <v>1059</v>
      </c>
      <c r="B53" s="3">
        <v>44607</v>
      </c>
      <c r="C53" s="6" t="s">
        <v>38</v>
      </c>
      <c r="D53" s="8" t="s">
        <v>1986</v>
      </c>
      <c r="E53" s="9" t="s">
        <v>1982</v>
      </c>
      <c r="F53" s="3">
        <v>44634</v>
      </c>
      <c r="G53" s="6" t="s">
        <v>1386</v>
      </c>
      <c r="H53" s="4" t="s">
        <v>443</v>
      </c>
      <c r="I53" s="4" t="s">
        <v>895</v>
      </c>
      <c r="J53" s="5">
        <v>9953085.0999999996</v>
      </c>
      <c r="K53" s="35">
        <f t="shared" si="33"/>
        <v>9953085.0999999996</v>
      </c>
      <c r="L53" s="35">
        <f t="shared" si="33"/>
        <v>9953085.0999999996</v>
      </c>
      <c r="M53" s="35">
        <f t="shared" si="21"/>
        <v>904825.91818181821</v>
      </c>
      <c r="N53" s="4" t="s">
        <v>1363</v>
      </c>
      <c r="O53" s="4" t="s">
        <v>1364</v>
      </c>
      <c r="P53" s="4" t="s">
        <v>22</v>
      </c>
      <c r="Q53" s="12">
        <v>100</v>
      </c>
      <c r="R53" s="6">
        <v>0</v>
      </c>
      <c r="S53" s="6" t="s">
        <v>43</v>
      </c>
      <c r="T53" s="48">
        <v>60</v>
      </c>
      <c r="U53" s="33">
        <f t="shared" si="24"/>
        <v>2.59</v>
      </c>
      <c r="V53" s="33">
        <f t="shared" si="22"/>
        <v>0.23545454545454544</v>
      </c>
      <c r="W53" s="33">
        <f t="shared" si="23"/>
        <v>2.3545454545454545</v>
      </c>
      <c r="X53" s="49">
        <f t="shared" si="31"/>
        <v>141.27272727272728</v>
      </c>
      <c r="Y53" s="5">
        <f t="shared" si="34"/>
        <v>3842890</v>
      </c>
      <c r="Z53" s="5">
        <v>1228030</v>
      </c>
      <c r="AA53" s="5">
        <v>2614860</v>
      </c>
      <c r="AB53" s="5"/>
      <c r="AC53" s="5">
        <f t="shared" si="32"/>
        <v>64048.166666666664</v>
      </c>
      <c r="AD53" s="5">
        <f t="shared" si="35"/>
        <v>64049</v>
      </c>
      <c r="AE53" s="3">
        <v>44652</v>
      </c>
      <c r="AF53" s="3">
        <v>44743</v>
      </c>
      <c r="AG53" s="3"/>
      <c r="AH53" s="4" t="s">
        <v>67</v>
      </c>
    </row>
    <row r="54" spans="1:34" ht="75" x14ac:dyDescent="0.25">
      <c r="A54" s="8" t="s">
        <v>1058</v>
      </c>
      <c r="B54" s="3">
        <v>44607</v>
      </c>
      <c r="C54" s="6" t="s">
        <v>38</v>
      </c>
      <c r="D54" s="8" t="s">
        <v>1987</v>
      </c>
      <c r="E54" s="9" t="s">
        <v>1983</v>
      </c>
      <c r="F54" s="3">
        <v>44634</v>
      </c>
      <c r="G54" s="6" t="s">
        <v>1387</v>
      </c>
      <c r="H54" s="4" t="s">
        <v>443</v>
      </c>
      <c r="I54" s="4" t="s">
        <v>965</v>
      </c>
      <c r="J54" s="5">
        <v>106851978</v>
      </c>
      <c r="K54" s="35">
        <f t="shared" si="33"/>
        <v>106851978</v>
      </c>
      <c r="L54" s="35">
        <f t="shared" si="33"/>
        <v>106851978</v>
      </c>
      <c r="M54" s="35">
        <f t="shared" si="21"/>
        <v>9713816.1818181816</v>
      </c>
      <c r="N54" s="4" t="s">
        <v>1365</v>
      </c>
      <c r="O54" s="4" t="s">
        <v>488</v>
      </c>
      <c r="P54" s="4" t="s">
        <v>22</v>
      </c>
      <c r="Q54" s="12">
        <v>100</v>
      </c>
      <c r="R54" s="6">
        <v>0</v>
      </c>
      <c r="S54" s="6" t="s">
        <v>43</v>
      </c>
      <c r="T54" s="48">
        <v>60</v>
      </c>
      <c r="U54" s="33">
        <f t="shared" si="24"/>
        <v>9.3000000000000007</v>
      </c>
      <c r="V54" s="33">
        <f t="shared" si="22"/>
        <v>0.84545454545454546</v>
      </c>
      <c r="W54" s="33">
        <f t="shared" si="23"/>
        <v>8.454545454545455</v>
      </c>
      <c r="X54" s="49">
        <f t="shared" si="31"/>
        <v>507.27272727272731</v>
      </c>
      <c r="Y54" s="5">
        <f t="shared" si="34"/>
        <v>11489460</v>
      </c>
      <c r="Z54" s="5">
        <v>5743440</v>
      </c>
      <c r="AA54" s="5">
        <v>5746020</v>
      </c>
      <c r="AB54" s="5"/>
      <c r="AC54" s="5">
        <f t="shared" si="32"/>
        <v>191491</v>
      </c>
      <c r="AD54" s="5">
        <f t="shared" si="35"/>
        <v>191491</v>
      </c>
      <c r="AE54" s="3">
        <v>44652</v>
      </c>
      <c r="AF54" s="3">
        <v>44774</v>
      </c>
      <c r="AG54" s="3"/>
      <c r="AH54" s="4" t="s">
        <v>67</v>
      </c>
    </row>
    <row r="55" spans="1:34" ht="75" x14ac:dyDescent="0.25">
      <c r="A55" s="8" t="s">
        <v>1052</v>
      </c>
      <c r="B55" s="3">
        <v>44607</v>
      </c>
      <c r="C55" s="6" t="s">
        <v>38</v>
      </c>
      <c r="D55" s="8" t="s">
        <v>1996</v>
      </c>
      <c r="E55" s="9" t="s">
        <v>1991</v>
      </c>
      <c r="F55" s="3">
        <v>44631</v>
      </c>
      <c r="G55" s="6" t="s">
        <v>1400</v>
      </c>
      <c r="H55" s="4" t="s">
        <v>1403</v>
      </c>
      <c r="I55" s="4" t="s">
        <v>845</v>
      </c>
      <c r="J55" s="5">
        <v>11688597.6</v>
      </c>
      <c r="K55" s="35">
        <f t="shared" si="33"/>
        <v>11688597.6</v>
      </c>
      <c r="L55" s="35">
        <f t="shared" si="33"/>
        <v>11688597.6</v>
      </c>
      <c r="M55" s="35">
        <f t="shared" si="21"/>
        <v>1062599.7818181817</v>
      </c>
      <c r="N55" s="4" t="s">
        <v>1229</v>
      </c>
      <c r="O55" s="4" t="s">
        <v>488</v>
      </c>
      <c r="P55" s="4" t="s">
        <v>22</v>
      </c>
      <c r="Q55" s="12">
        <v>100</v>
      </c>
      <c r="R55" s="6">
        <v>0</v>
      </c>
      <c r="S55" s="6" t="s">
        <v>43</v>
      </c>
      <c r="T55" s="48">
        <v>60</v>
      </c>
      <c r="U55" s="33">
        <f t="shared" si="24"/>
        <v>4.57</v>
      </c>
      <c r="V55" s="33">
        <f t="shared" si="22"/>
        <v>0.41545454545454547</v>
      </c>
      <c r="W55" s="33">
        <f t="shared" si="23"/>
        <v>4.1545454545454552</v>
      </c>
      <c r="X55" s="49">
        <f t="shared" si="31"/>
        <v>249.27272727272731</v>
      </c>
      <c r="Y55" s="5">
        <f t="shared" si="34"/>
        <v>2557680</v>
      </c>
      <c r="Z55" s="5">
        <v>694970</v>
      </c>
      <c r="AA55" s="5">
        <v>1862710</v>
      </c>
      <c r="AB55" s="5"/>
      <c r="AC55" s="5">
        <f t="shared" si="32"/>
        <v>42628</v>
      </c>
      <c r="AD55" s="5">
        <f t="shared" si="35"/>
        <v>42628</v>
      </c>
      <c r="AE55" s="3">
        <v>44652</v>
      </c>
      <c r="AF55" s="3">
        <v>44774</v>
      </c>
      <c r="AG55" s="3"/>
      <c r="AH55" s="4" t="s">
        <v>67</v>
      </c>
    </row>
    <row r="56" spans="1:34" ht="75" x14ac:dyDescent="0.25">
      <c r="A56" s="8" t="s">
        <v>1049</v>
      </c>
      <c r="B56" s="3">
        <v>44607</v>
      </c>
      <c r="C56" s="6" t="s">
        <v>38</v>
      </c>
      <c r="D56" s="8" t="s">
        <v>2002</v>
      </c>
      <c r="E56" s="9" t="s">
        <v>1999</v>
      </c>
      <c r="F56" s="3">
        <v>44631</v>
      </c>
      <c r="G56" s="8" t="s">
        <v>1401</v>
      </c>
      <c r="H56" s="4" t="s">
        <v>443</v>
      </c>
      <c r="I56" s="4" t="s">
        <v>824</v>
      </c>
      <c r="J56" s="5">
        <v>418783.2</v>
      </c>
      <c r="K56" s="35">
        <f t="shared" si="33"/>
        <v>418783.2</v>
      </c>
      <c r="L56" s="35">
        <f t="shared" si="33"/>
        <v>418783.2</v>
      </c>
      <c r="M56" s="35">
        <f t="shared" ref="M56:M67" si="36">(K56*10)/110</f>
        <v>38071.199999999997</v>
      </c>
      <c r="N56" s="4" t="s">
        <v>1408</v>
      </c>
      <c r="O56" s="4" t="s">
        <v>488</v>
      </c>
      <c r="P56" s="4" t="s">
        <v>22</v>
      </c>
      <c r="Q56" s="12">
        <v>100</v>
      </c>
      <c r="R56" s="6">
        <v>0</v>
      </c>
      <c r="S56" s="6" t="s">
        <v>43</v>
      </c>
      <c r="T56" s="48">
        <v>60</v>
      </c>
      <c r="U56" s="33">
        <f t="shared" si="24"/>
        <v>6.38</v>
      </c>
      <c r="V56" s="33">
        <f t="shared" ref="V56:V67" si="37">(U56*10)/110</f>
        <v>0.57999999999999996</v>
      </c>
      <c r="W56" s="33">
        <f t="shared" ref="W56:W67" si="38">U56-V56</f>
        <v>5.8</v>
      </c>
      <c r="X56" s="49">
        <f t="shared" si="31"/>
        <v>348</v>
      </c>
      <c r="Y56" s="5">
        <f t="shared" si="34"/>
        <v>65640</v>
      </c>
      <c r="Z56" s="5">
        <v>65640</v>
      </c>
      <c r="AA56" s="5"/>
      <c r="AB56" s="5"/>
      <c r="AC56" s="5">
        <f t="shared" si="32"/>
        <v>1094</v>
      </c>
      <c r="AD56" s="5">
        <f t="shared" si="35"/>
        <v>1094</v>
      </c>
      <c r="AE56" s="3">
        <v>44743</v>
      </c>
      <c r="AF56" s="3"/>
      <c r="AG56" s="3"/>
      <c r="AH56" s="4" t="s">
        <v>67</v>
      </c>
    </row>
    <row r="57" spans="1:34" ht="75" x14ac:dyDescent="0.25">
      <c r="A57" s="8" t="s">
        <v>1047</v>
      </c>
      <c r="B57" s="3">
        <v>44607</v>
      </c>
      <c r="C57" s="6" t="s">
        <v>38</v>
      </c>
      <c r="D57" s="8" t="s">
        <v>2004</v>
      </c>
      <c r="E57" s="9" t="s">
        <v>2001</v>
      </c>
      <c r="F57" s="3">
        <v>44631</v>
      </c>
      <c r="G57" s="8" t="s">
        <v>1423</v>
      </c>
      <c r="H57" s="4" t="s">
        <v>73</v>
      </c>
      <c r="I57" s="4" t="s">
        <v>828</v>
      </c>
      <c r="J57" s="5">
        <v>2563827.6</v>
      </c>
      <c r="K57" s="35">
        <f t="shared" si="33"/>
        <v>2563827.6</v>
      </c>
      <c r="L57" s="35">
        <f t="shared" si="33"/>
        <v>2563827.6</v>
      </c>
      <c r="M57" s="35">
        <f t="shared" si="36"/>
        <v>233075.23636363636</v>
      </c>
      <c r="N57" s="4" t="s">
        <v>35</v>
      </c>
      <c r="O57" s="4" t="s">
        <v>1193</v>
      </c>
      <c r="P57" s="4" t="s">
        <v>499</v>
      </c>
      <c r="Q57" s="12">
        <v>0</v>
      </c>
      <c r="R57" s="6">
        <v>100</v>
      </c>
      <c r="S57" s="6" t="s">
        <v>43</v>
      </c>
      <c r="T57" s="48">
        <v>60</v>
      </c>
      <c r="U57" s="33">
        <f t="shared" si="24"/>
        <v>33.94</v>
      </c>
      <c r="V57" s="33">
        <f t="shared" si="37"/>
        <v>3.0854545454545454</v>
      </c>
      <c r="W57" s="33">
        <f t="shared" si="38"/>
        <v>30.854545454545452</v>
      </c>
      <c r="X57" s="49">
        <f t="shared" si="31"/>
        <v>1851.272727272727</v>
      </c>
      <c r="Y57" s="5">
        <f t="shared" si="34"/>
        <v>75540</v>
      </c>
      <c r="Z57" s="5">
        <v>75540</v>
      </c>
      <c r="AA57" s="5"/>
      <c r="AB57" s="5"/>
      <c r="AC57" s="5">
        <f t="shared" si="32"/>
        <v>1259</v>
      </c>
      <c r="AD57" s="5">
        <f t="shared" si="35"/>
        <v>1259</v>
      </c>
      <c r="AE57" s="3">
        <v>44652</v>
      </c>
      <c r="AF57" s="3"/>
      <c r="AG57" s="3"/>
      <c r="AH57" s="4" t="s">
        <v>1169</v>
      </c>
    </row>
    <row r="58" spans="1:34" ht="47.25" x14ac:dyDescent="0.25">
      <c r="A58" s="8" t="s">
        <v>1076</v>
      </c>
      <c r="B58" s="3">
        <v>44608</v>
      </c>
      <c r="C58" s="6" t="s">
        <v>38</v>
      </c>
      <c r="D58" s="8" t="s">
        <v>462</v>
      </c>
      <c r="E58" s="4" t="s">
        <v>462</v>
      </c>
      <c r="F58" s="3" t="s">
        <v>462</v>
      </c>
      <c r="G58" s="6" t="s">
        <v>462</v>
      </c>
      <c r="H58" s="4" t="s">
        <v>462</v>
      </c>
      <c r="I58" s="4" t="s">
        <v>833</v>
      </c>
      <c r="J58" s="10" t="s">
        <v>462</v>
      </c>
      <c r="K58" s="10" t="s">
        <v>462</v>
      </c>
      <c r="L58" s="10" t="s">
        <v>462</v>
      </c>
      <c r="M58" s="35" t="e">
        <f t="shared" si="36"/>
        <v>#VALUE!</v>
      </c>
      <c r="N58" s="10" t="s">
        <v>462</v>
      </c>
      <c r="O58" s="10" t="s">
        <v>462</v>
      </c>
      <c r="P58" s="10" t="s">
        <v>462</v>
      </c>
      <c r="Q58" s="10" t="s">
        <v>462</v>
      </c>
      <c r="R58" s="10" t="s">
        <v>462</v>
      </c>
      <c r="S58" s="10" t="s">
        <v>462</v>
      </c>
      <c r="T58" s="50" t="s">
        <v>462</v>
      </c>
      <c r="U58" s="50" t="s">
        <v>462</v>
      </c>
      <c r="V58" s="33" t="e">
        <f t="shared" si="37"/>
        <v>#VALUE!</v>
      </c>
      <c r="W58" s="33" t="e">
        <f t="shared" si="38"/>
        <v>#VALUE!</v>
      </c>
      <c r="X58" s="49" t="e">
        <f t="shared" si="31"/>
        <v>#VALUE!</v>
      </c>
      <c r="Y58" s="10" t="s">
        <v>462</v>
      </c>
      <c r="Z58" s="10" t="s">
        <v>462</v>
      </c>
      <c r="AA58" s="10" t="s">
        <v>462</v>
      </c>
      <c r="AB58" s="10" t="s">
        <v>462</v>
      </c>
      <c r="AC58" s="10" t="s">
        <v>462</v>
      </c>
      <c r="AD58" s="10" t="s">
        <v>462</v>
      </c>
      <c r="AE58" s="10" t="s">
        <v>462</v>
      </c>
      <c r="AF58" s="10" t="s">
        <v>462</v>
      </c>
      <c r="AG58" s="10" t="s">
        <v>462</v>
      </c>
      <c r="AH58" s="10" t="s">
        <v>462</v>
      </c>
    </row>
    <row r="59" spans="1:34" ht="75" x14ac:dyDescent="0.25">
      <c r="A59" s="8" t="s">
        <v>1088</v>
      </c>
      <c r="B59" s="3">
        <v>44609</v>
      </c>
      <c r="C59" s="6" t="s">
        <v>38</v>
      </c>
      <c r="D59" s="8" t="s">
        <v>2009</v>
      </c>
      <c r="E59" s="9" t="s">
        <v>2006</v>
      </c>
      <c r="F59" s="3">
        <v>44635</v>
      </c>
      <c r="G59" s="8" t="s">
        <v>1425</v>
      </c>
      <c r="H59" s="4" t="s">
        <v>73</v>
      </c>
      <c r="I59" s="4" t="s">
        <v>966</v>
      </c>
      <c r="J59" s="5">
        <v>1518000</v>
      </c>
      <c r="K59" s="35">
        <f t="shared" ref="K59:L60" si="39">J59</f>
        <v>1518000</v>
      </c>
      <c r="L59" s="35">
        <f t="shared" si="39"/>
        <v>1518000</v>
      </c>
      <c r="M59" s="35">
        <f t="shared" si="36"/>
        <v>138000</v>
      </c>
      <c r="N59" s="4" t="s">
        <v>1429</v>
      </c>
      <c r="O59" s="4" t="s">
        <v>75</v>
      </c>
      <c r="P59" s="4" t="s">
        <v>36</v>
      </c>
      <c r="Q59" s="12">
        <v>0</v>
      </c>
      <c r="R59" s="6">
        <v>100</v>
      </c>
      <c r="S59" s="6" t="s">
        <v>26</v>
      </c>
      <c r="T59" s="48">
        <v>0.5</v>
      </c>
      <c r="U59" s="33">
        <f>J59/Y59</f>
        <v>11000</v>
      </c>
      <c r="V59" s="33">
        <f t="shared" si="37"/>
        <v>1000</v>
      </c>
      <c r="W59" s="33">
        <f t="shared" si="38"/>
        <v>10000</v>
      </c>
      <c r="X59" s="49">
        <f t="shared" si="31"/>
        <v>5000</v>
      </c>
      <c r="Y59" s="5">
        <f>Z59+AA59+AB59</f>
        <v>138</v>
      </c>
      <c r="Z59" s="5">
        <v>138</v>
      </c>
      <c r="AA59" s="5"/>
      <c r="AB59" s="5"/>
      <c r="AC59" s="5">
        <f>Y59/T59</f>
        <v>276</v>
      </c>
      <c r="AD59" s="5">
        <f>_xlfn.CEILING.MATH(AC59)</f>
        <v>276</v>
      </c>
      <c r="AE59" s="3">
        <v>44666</v>
      </c>
      <c r="AF59" s="3"/>
      <c r="AG59" s="3"/>
      <c r="AH59" s="4" t="s">
        <v>1169</v>
      </c>
    </row>
    <row r="60" spans="1:34" ht="75" x14ac:dyDescent="0.25">
      <c r="A60" s="8" t="s">
        <v>1087</v>
      </c>
      <c r="B60" s="3">
        <v>44609</v>
      </c>
      <c r="C60" s="6" t="s">
        <v>38</v>
      </c>
      <c r="D60" s="8" t="s">
        <v>2010</v>
      </c>
      <c r="E60" s="9" t="s">
        <v>2007</v>
      </c>
      <c r="F60" s="3">
        <v>44637</v>
      </c>
      <c r="G60" s="6" t="s">
        <v>1623</v>
      </c>
      <c r="H60" s="4" t="s">
        <v>1403</v>
      </c>
      <c r="I60" s="4" t="s">
        <v>967</v>
      </c>
      <c r="J60" s="5">
        <v>8031105.5999999996</v>
      </c>
      <c r="K60" s="35">
        <f t="shared" si="39"/>
        <v>8031105.5999999996</v>
      </c>
      <c r="L60" s="35">
        <f t="shared" si="39"/>
        <v>8031105.5999999996</v>
      </c>
      <c r="M60" s="35">
        <f t="shared" si="36"/>
        <v>730100.50909090904</v>
      </c>
      <c r="N60" s="4" t="s">
        <v>1624</v>
      </c>
      <c r="O60" s="4" t="s">
        <v>569</v>
      </c>
      <c r="P60" s="4" t="s">
        <v>22</v>
      </c>
      <c r="Q60" s="12">
        <v>100</v>
      </c>
      <c r="R60" s="6">
        <v>0</v>
      </c>
      <c r="S60" s="6" t="s">
        <v>43</v>
      </c>
      <c r="T60" s="48">
        <v>20</v>
      </c>
      <c r="U60" s="33">
        <f>J60/Y60</f>
        <v>34.93</v>
      </c>
      <c r="V60" s="33">
        <f t="shared" si="37"/>
        <v>3.1754545454545458</v>
      </c>
      <c r="W60" s="33">
        <f t="shared" si="38"/>
        <v>31.754545454545454</v>
      </c>
      <c r="X60" s="49">
        <f t="shared" si="31"/>
        <v>635.09090909090912</v>
      </c>
      <c r="Y60" s="5">
        <f>Z60+AA60+AB60</f>
        <v>229920</v>
      </c>
      <c r="Z60" s="5">
        <v>132140</v>
      </c>
      <c r="AA60" s="5">
        <v>97780</v>
      </c>
      <c r="AB60" s="5"/>
      <c r="AC60" s="5">
        <f>Y60/T60</f>
        <v>11496</v>
      </c>
      <c r="AD60" s="5">
        <f>_xlfn.CEILING.MATH(AC60)</f>
        <v>11496</v>
      </c>
      <c r="AE60" s="3">
        <v>44652</v>
      </c>
      <c r="AF60" s="3">
        <v>44774</v>
      </c>
      <c r="AG60" s="3"/>
      <c r="AH60" s="4" t="s">
        <v>1169</v>
      </c>
    </row>
    <row r="61" spans="1:34" ht="31.5" x14ac:dyDescent="0.25">
      <c r="A61" s="8" t="s">
        <v>1084</v>
      </c>
      <c r="B61" s="3">
        <v>44609</v>
      </c>
      <c r="C61" s="6" t="s">
        <v>38</v>
      </c>
      <c r="D61" s="8" t="s">
        <v>462</v>
      </c>
      <c r="E61" s="4" t="s">
        <v>462</v>
      </c>
      <c r="F61" s="3" t="s">
        <v>462</v>
      </c>
      <c r="G61" s="6" t="s">
        <v>462</v>
      </c>
      <c r="H61" s="4" t="s">
        <v>462</v>
      </c>
      <c r="I61" s="4" t="s">
        <v>971</v>
      </c>
      <c r="J61" s="10" t="s">
        <v>462</v>
      </c>
      <c r="K61" s="10" t="s">
        <v>462</v>
      </c>
      <c r="L61" s="10" t="s">
        <v>462</v>
      </c>
      <c r="M61" s="35" t="e">
        <f t="shared" si="36"/>
        <v>#VALUE!</v>
      </c>
      <c r="N61" s="10" t="s">
        <v>462</v>
      </c>
      <c r="O61" s="10" t="s">
        <v>462</v>
      </c>
      <c r="P61" s="10" t="s">
        <v>462</v>
      </c>
      <c r="Q61" s="10" t="s">
        <v>462</v>
      </c>
      <c r="R61" s="10" t="s">
        <v>462</v>
      </c>
      <c r="S61" s="10" t="s">
        <v>462</v>
      </c>
      <c r="T61" s="50" t="s">
        <v>462</v>
      </c>
      <c r="U61" s="50" t="s">
        <v>462</v>
      </c>
      <c r="V61" s="33" t="e">
        <f t="shared" si="37"/>
        <v>#VALUE!</v>
      </c>
      <c r="W61" s="33" t="e">
        <f t="shared" si="38"/>
        <v>#VALUE!</v>
      </c>
      <c r="X61" s="49" t="e">
        <f t="shared" si="31"/>
        <v>#VALUE!</v>
      </c>
      <c r="Y61" s="10" t="s">
        <v>462</v>
      </c>
      <c r="Z61" s="10" t="s">
        <v>462</v>
      </c>
      <c r="AA61" s="10" t="s">
        <v>462</v>
      </c>
      <c r="AB61" s="10" t="s">
        <v>462</v>
      </c>
      <c r="AC61" s="10" t="s">
        <v>462</v>
      </c>
      <c r="AD61" s="10" t="s">
        <v>462</v>
      </c>
      <c r="AE61" s="10" t="s">
        <v>462</v>
      </c>
      <c r="AF61" s="10" t="s">
        <v>462</v>
      </c>
      <c r="AG61" s="10" t="s">
        <v>462</v>
      </c>
      <c r="AH61" s="10" t="s">
        <v>462</v>
      </c>
    </row>
    <row r="62" spans="1:34" ht="78.75" x14ac:dyDescent="0.25">
      <c r="A62" s="8" t="s">
        <v>1081</v>
      </c>
      <c r="B62" s="3">
        <v>44609</v>
      </c>
      <c r="C62" s="6" t="s">
        <v>38</v>
      </c>
      <c r="D62" s="8" t="s">
        <v>2017</v>
      </c>
      <c r="E62" s="9" t="s">
        <v>2015</v>
      </c>
      <c r="F62" s="3">
        <v>44635</v>
      </c>
      <c r="G62" s="8" t="s">
        <v>1426</v>
      </c>
      <c r="H62" s="4" t="s">
        <v>73</v>
      </c>
      <c r="I62" s="4" t="s">
        <v>896</v>
      </c>
      <c r="J62" s="5">
        <v>14340296.4</v>
      </c>
      <c r="K62" s="35">
        <f t="shared" ref="K62:L62" si="40">J62</f>
        <v>14340296.4</v>
      </c>
      <c r="L62" s="35">
        <f t="shared" si="40"/>
        <v>14340296.4</v>
      </c>
      <c r="M62" s="35">
        <f t="shared" si="36"/>
        <v>1303663.3090909091</v>
      </c>
      <c r="N62" s="4" t="s">
        <v>1430</v>
      </c>
      <c r="O62" s="4" t="s">
        <v>488</v>
      </c>
      <c r="P62" s="4" t="s">
        <v>37</v>
      </c>
      <c r="Q62" s="12">
        <v>0</v>
      </c>
      <c r="R62" s="6">
        <v>100</v>
      </c>
      <c r="S62" s="6" t="s">
        <v>43</v>
      </c>
      <c r="T62" s="48">
        <v>30</v>
      </c>
      <c r="U62" s="33">
        <f t="shared" ref="U62:U69" si="41">J62/Y62</f>
        <v>414.22</v>
      </c>
      <c r="V62" s="33">
        <f t="shared" si="37"/>
        <v>37.656363636363643</v>
      </c>
      <c r="W62" s="33">
        <f t="shared" si="38"/>
        <v>376.56363636363636</v>
      </c>
      <c r="X62" s="49">
        <f t="shared" si="31"/>
        <v>11296.90909090909</v>
      </c>
      <c r="Y62" s="5">
        <f>Z62+AA62+AB62</f>
        <v>34620</v>
      </c>
      <c r="Z62" s="5">
        <v>34620</v>
      </c>
      <c r="AA62" s="5"/>
      <c r="AB62" s="5"/>
      <c r="AC62" s="5">
        <f>Y62/T62</f>
        <v>1154</v>
      </c>
      <c r="AD62" s="5">
        <f>_xlfn.CEILING.MATH(AC62)</f>
        <v>1154</v>
      </c>
      <c r="AE62" s="3">
        <v>44682</v>
      </c>
      <c r="AF62" s="3"/>
      <c r="AG62" s="3"/>
      <c r="AH62" s="4" t="s">
        <v>1169</v>
      </c>
    </row>
    <row r="63" spans="1:34" ht="94.5" x14ac:dyDescent="0.25">
      <c r="A63" s="8" t="s">
        <v>1151</v>
      </c>
      <c r="B63" s="3">
        <v>44614</v>
      </c>
      <c r="C63" s="6" t="s">
        <v>38</v>
      </c>
      <c r="D63" s="8" t="s">
        <v>2312</v>
      </c>
      <c r="E63" s="9" t="s">
        <v>1805</v>
      </c>
      <c r="F63" s="3">
        <v>44649</v>
      </c>
      <c r="G63" s="8" t="s">
        <v>1804</v>
      </c>
      <c r="H63" s="4" t="s">
        <v>73</v>
      </c>
      <c r="I63" s="4" t="s">
        <v>977</v>
      </c>
      <c r="J63" s="5">
        <v>329362190.5</v>
      </c>
      <c r="K63" s="35">
        <f t="shared" ref="K63:L65" si="42">J63</f>
        <v>329362190.5</v>
      </c>
      <c r="L63" s="35">
        <f t="shared" si="42"/>
        <v>329362190.5</v>
      </c>
      <c r="M63" s="35">
        <f t="shared" si="36"/>
        <v>29942017.318181816</v>
      </c>
      <c r="N63" s="4" t="s">
        <v>1806</v>
      </c>
      <c r="O63" s="4" t="s">
        <v>1807</v>
      </c>
      <c r="P63" s="4" t="s">
        <v>22</v>
      </c>
      <c r="Q63" s="12">
        <v>100</v>
      </c>
      <c r="R63" s="6">
        <v>0</v>
      </c>
      <c r="S63" s="6" t="s">
        <v>43</v>
      </c>
      <c r="T63" s="52" t="s">
        <v>3252</v>
      </c>
      <c r="U63" s="33">
        <f t="shared" si="41"/>
        <v>25.33</v>
      </c>
      <c r="V63" s="33">
        <f t="shared" si="37"/>
        <v>2.3027272727272727</v>
      </c>
      <c r="W63" s="33">
        <f t="shared" si="38"/>
        <v>23.027272727272724</v>
      </c>
      <c r="X63" s="49" t="e">
        <f t="shared" si="31"/>
        <v>#VALUE!</v>
      </c>
      <c r="Y63" s="5">
        <f t="shared" ref="Y63:Y65" si="43">Z63+AA63+AB63</f>
        <v>13002850</v>
      </c>
      <c r="Z63" s="5">
        <v>8537590</v>
      </c>
      <c r="AA63" s="5">
        <v>4465260</v>
      </c>
      <c r="AB63" s="5"/>
      <c r="AC63" s="5">
        <v>433428.34</v>
      </c>
      <c r="AD63" s="5">
        <f t="shared" ref="AD63:AD65" si="44">_xlfn.CEILING.MATH(AC63)</f>
        <v>433429</v>
      </c>
      <c r="AE63" s="3">
        <v>44682</v>
      </c>
      <c r="AF63" s="3">
        <v>44743</v>
      </c>
      <c r="AG63" s="3"/>
      <c r="AH63" s="4" t="s">
        <v>67</v>
      </c>
    </row>
    <row r="64" spans="1:34" ht="75" x14ac:dyDescent="0.25">
      <c r="A64" s="8" t="s">
        <v>1148</v>
      </c>
      <c r="B64" s="3">
        <v>44614</v>
      </c>
      <c r="C64" s="6" t="s">
        <v>38</v>
      </c>
      <c r="D64" s="8" t="s">
        <v>2315</v>
      </c>
      <c r="E64" s="9" t="s">
        <v>2310</v>
      </c>
      <c r="F64" s="3">
        <v>44638</v>
      </c>
      <c r="G64" s="8" t="s">
        <v>1663</v>
      </c>
      <c r="H64" s="4" t="s">
        <v>73</v>
      </c>
      <c r="I64" s="4" t="s">
        <v>969</v>
      </c>
      <c r="J64" s="5">
        <v>87556423.200000003</v>
      </c>
      <c r="K64" s="35">
        <f t="shared" si="42"/>
        <v>87556423.200000003</v>
      </c>
      <c r="L64" s="35">
        <f t="shared" si="42"/>
        <v>87556423.200000003</v>
      </c>
      <c r="M64" s="35">
        <f t="shared" si="36"/>
        <v>7959674.836363636</v>
      </c>
      <c r="N64" s="4" t="s">
        <v>1645</v>
      </c>
      <c r="O64" s="4" t="s">
        <v>488</v>
      </c>
      <c r="P64" s="4" t="s">
        <v>22</v>
      </c>
      <c r="Q64" s="12">
        <v>100</v>
      </c>
      <c r="R64" s="6">
        <v>0</v>
      </c>
      <c r="S64" s="6" t="s">
        <v>43</v>
      </c>
      <c r="T64" s="48">
        <v>30</v>
      </c>
      <c r="U64" s="33">
        <f t="shared" si="41"/>
        <v>23.18</v>
      </c>
      <c r="V64" s="33">
        <f t="shared" si="37"/>
        <v>2.1072727272727274</v>
      </c>
      <c r="W64" s="33">
        <f t="shared" si="38"/>
        <v>21.072727272727271</v>
      </c>
      <c r="X64" s="49">
        <f t="shared" si="31"/>
        <v>632.18181818181813</v>
      </c>
      <c r="Y64" s="5">
        <f t="shared" si="43"/>
        <v>3777240</v>
      </c>
      <c r="Z64" s="5">
        <v>2095320</v>
      </c>
      <c r="AA64" s="5">
        <v>1681920</v>
      </c>
      <c r="AB64" s="5"/>
      <c r="AC64" s="5">
        <f t="shared" ref="AC64:AC69" si="45">Y64/T64</f>
        <v>125908</v>
      </c>
      <c r="AD64" s="5">
        <f t="shared" si="44"/>
        <v>125908</v>
      </c>
      <c r="AE64" s="3">
        <v>44652</v>
      </c>
      <c r="AF64" s="3">
        <v>44774</v>
      </c>
      <c r="AG64" s="3"/>
      <c r="AH64" s="4" t="s">
        <v>2994</v>
      </c>
    </row>
    <row r="65" spans="1:34" ht="94.5" x14ac:dyDescent="0.25">
      <c r="A65" s="8" t="s">
        <v>1141</v>
      </c>
      <c r="B65" s="3">
        <v>44614</v>
      </c>
      <c r="C65" s="6" t="s">
        <v>38</v>
      </c>
      <c r="D65" s="8" t="s">
        <v>2569</v>
      </c>
      <c r="E65" s="9" t="s">
        <v>1824</v>
      </c>
      <c r="F65" s="3">
        <v>44650</v>
      </c>
      <c r="G65" s="8" t="s">
        <v>1822</v>
      </c>
      <c r="H65" s="4" t="s">
        <v>77</v>
      </c>
      <c r="I65" s="4" t="s">
        <v>968</v>
      </c>
      <c r="J65" s="5">
        <v>316034664.19999999</v>
      </c>
      <c r="K65" s="35">
        <f t="shared" si="42"/>
        <v>316034664.19999999</v>
      </c>
      <c r="L65" s="35">
        <f t="shared" si="42"/>
        <v>316034664.19999999</v>
      </c>
      <c r="M65" s="35">
        <f t="shared" si="36"/>
        <v>28730424.018181819</v>
      </c>
      <c r="N65" s="4" t="s">
        <v>1826</v>
      </c>
      <c r="O65" s="4" t="s">
        <v>488</v>
      </c>
      <c r="P65" s="4" t="s">
        <v>1825</v>
      </c>
      <c r="Q65" s="12">
        <v>0</v>
      </c>
      <c r="R65" s="6">
        <v>100</v>
      </c>
      <c r="S65" s="6" t="s">
        <v>43</v>
      </c>
      <c r="T65" s="48">
        <v>30</v>
      </c>
      <c r="U65" s="33">
        <f t="shared" si="41"/>
        <v>524.32999999999993</v>
      </c>
      <c r="V65" s="33">
        <f t="shared" si="37"/>
        <v>47.666363636363627</v>
      </c>
      <c r="W65" s="33">
        <f t="shared" si="38"/>
        <v>476.66363636363633</v>
      </c>
      <c r="X65" s="49">
        <f t="shared" si="31"/>
        <v>14299.90909090909</v>
      </c>
      <c r="Y65" s="5">
        <f t="shared" si="43"/>
        <v>602740</v>
      </c>
      <c r="Z65" s="5">
        <v>300000</v>
      </c>
      <c r="AA65" s="5">
        <v>302740</v>
      </c>
      <c r="AB65" s="5"/>
      <c r="AC65" s="5">
        <f t="shared" si="45"/>
        <v>20091.333333333332</v>
      </c>
      <c r="AD65" s="5">
        <f t="shared" si="44"/>
        <v>20092</v>
      </c>
      <c r="AE65" s="3">
        <v>44743</v>
      </c>
      <c r="AF65" s="3"/>
      <c r="AG65" s="3"/>
      <c r="AH65" s="4" t="s">
        <v>2994</v>
      </c>
    </row>
    <row r="66" spans="1:34" ht="75" x14ac:dyDescent="0.25">
      <c r="A66" s="8" t="s">
        <v>1326</v>
      </c>
      <c r="B66" s="3">
        <v>44625</v>
      </c>
      <c r="C66" s="6" t="s">
        <v>38</v>
      </c>
      <c r="D66" s="8" t="s">
        <v>2699</v>
      </c>
      <c r="E66" s="9" t="s">
        <v>2692</v>
      </c>
      <c r="F66" s="3">
        <v>44645</v>
      </c>
      <c r="G66" s="6" t="s">
        <v>1695</v>
      </c>
      <c r="H66" s="4" t="s">
        <v>443</v>
      </c>
      <c r="I66" s="4" t="s">
        <v>1132</v>
      </c>
      <c r="J66" s="5">
        <v>47133191.100000001</v>
      </c>
      <c r="K66" s="35">
        <f t="shared" ref="K66:L67" si="46">J66</f>
        <v>47133191.100000001</v>
      </c>
      <c r="L66" s="35">
        <f t="shared" si="46"/>
        <v>47133191.100000001</v>
      </c>
      <c r="M66" s="35">
        <f t="shared" si="36"/>
        <v>4284835.5545454547</v>
      </c>
      <c r="N66" s="4" t="s">
        <v>1682</v>
      </c>
      <c r="O66" s="4" t="s">
        <v>488</v>
      </c>
      <c r="P66" s="4" t="s">
        <v>22</v>
      </c>
      <c r="Q66" s="12">
        <v>100</v>
      </c>
      <c r="R66" s="6">
        <v>0</v>
      </c>
      <c r="S66" s="6" t="s">
        <v>43</v>
      </c>
      <c r="T66" s="48">
        <v>120</v>
      </c>
      <c r="U66" s="33">
        <f t="shared" si="41"/>
        <v>65.850000000000009</v>
      </c>
      <c r="V66" s="33">
        <f t="shared" si="37"/>
        <v>5.9863636363636372</v>
      </c>
      <c r="W66" s="33">
        <f t="shared" si="38"/>
        <v>59.863636363636374</v>
      </c>
      <c r="X66" s="49">
        <f t="shared" si="31"/>
        <v>7183.6363636363649</v>
      </c>
      <c r="Y66" s="5">
        <f t="shared" ref="Y66:Y67" si="47">Z66+AA66+AB66</f>
        <v>715766</v>
      </c>
      <c r="Z66" s="5">
        <v>715766</v>
      </c>
      <c r="AA66" s="5"/>
      <c r="AB66" s="5"/>
      <c r="AC66" s="5">
        <f t="shared" si="45"/>
        <v>5964.7166666666662</v>
      </c>
      <c r="AD66" s="5">
        <f t="shared" ref="AD66:AD67" si="48">_xlfn.CEILING.MATH(AC66)</f>
        <v>5965</v>
      </c>
      <c r="AE66" s="3">
        <v>44666</v>
      </c>
      <c r="AF66" s="3"/>
      <c r="AG66" s="3"/>
      <c r="AH66" s="4" t="s">
        <v>67</v>
      </c>
    </row>
    <row r="67" spans="1:34" ht="75" x14ac:dyDescent="0.25">
      <c r="A67" s="8" t="s">
        <v>1316</v>
      </c>
      <c r="B67" s="3">
        <v>44625</v>
      </c>
      <c r="C67" s="6" t="s">
        <v>38</v>
      </c>
      <c r="D67" s="8" t="s">
        <v>2700</v>
      </c>
      <c r="E67" s="9" t="s">
        <v>2693</v>
      </c>
      <c r="F67" s="3">
        <v>44648</v>
      </c>
      <c r="G67" s="6" t="s">
        <v>1756</v>
      </c>
      <c r="H67" s="4" t="s">
        <v>1685</v>
      </c>
      <c r="I67" s="4" t="s">
        <v>1757</v>
      </c>
      <c r="J67" s="5">
        <v>211894.27</v>
      </c>
      <c r="K67" s="35">
        <f t="shared" si="46"/>
        <v>211894.27</v>
      </c>
      <c r="L67" s="35">
        <f t="shared" si="46"/>
        <v>211894.27</v>
      </c>
      <c r="M67" s="35">
        <f t="shared" si="36"/>
        <v>19263.115454545452</v>
      </c>
      <c r="N67" s="4" t="s">
        <v>1686</v>
      </c>
      <c r="O67" s="4" t="s">
        <v>511</v>
      </c>
      <c r="P67" s="4" t="s">
        <v>22</v>
      </c>
      <c r="Q67" s="12">
        <v>100</v>
      </c>
      <c r="R67" s="6">
        <v>0</v>
      </c>
      <c r="S67" s="6" t="s">
        <v>43</v>
      </c>
      <c r="T67" s="48">
        <v>120</v>
      </c>
      <c r="U67" s="33">
        <f t="shared" si="41"/>
        <v>1.3299999999999998</v>
      </c>
      <c r="V67" s="33">
        <f t="shared" si="37"/>
        <v>0.1209090909090909</v>
      </c>
      <c r="W67" s="33">
        <f t="shared" si="38"/>
        <v>1.209090909090909</v>
      </c>
      <c r="X67" s="49">
        <f t="shared" si="31"/>
        <v>145.09090909090907</v>
      </c>
      <c r="Y67" s="5">
        <f t="shared" si="47"/>
        <v>159319</v>
      </c>
      <c r="Z67" s="5">
        <v>159319</v>
      </c>
      <c r="AA67" s="5"/>
      <c r="AB67" s="5"/>
      <c r="AC67" s="5">
        <f t="shared" si="45"/>
        <v>1327.6583333333333</v>
      </c>
      <c r="AD67" s="5">
        <f t="shared" si="48"/>
        <v>1328</v>
      </c>
      <c r="AE67" s="3">
        <v>44666</v>
      </c>
      <c r="AF67" s="3"/>
      <c r="AG67" s="3"/>
      <c r="AH67" s="4" t="s">
        <v>67</v>
      </c>
    </row>
    <row r="68" spans="1:34" ht="75" x14ac:dyDescent="0.25">
      <c r="A68" s="8" t="s">
        <v>1322</v>
      </c>
      <c r="B68" s="3">
        <v>44629</v>
      </c>
      <c r="C68" s="6" t="s">
        <v>38</v>
      </c>
      <c r="D68" s="8" t="s">
        <v>2852</v>
      </c>
      <c r="E68" s="9" t="s">
        <v>1827</v>
      </c>
      <c r="F68" s="3">
        <v>44650</v>
      </c>
      <c r="G68" s="8" t="s">
        <v>1828</v>
      </c>
      <c r="H68" s="4" t="s">
        <v>77</v>
      </c>
      <c r="I68" s="4" t="s">
        <v>1133</v>
      </c>
      <c r="J68" s="5">
        <v>15237750</v>
      </c>
      <c r="K68" s="35">
        <f t="shared" ref="K68:L68" si="49">J68</f>
        <v>15237750</v>
      </c>
      <c r="L68" s="35">
        <f t="shared" si="49"/>
        <v>15237750</v>
      </c>
      <c r="M68" s="35">
        <f t="shared" ref="M68:M76" si="50">(K68*10)/110</f>
        <v>1385250</v>
      </c>
      <c r="N68" s="4" t="s">
        <v>1829</v>
      </c>
      <c r="O68" s="4" t="s">
        <v>488</v>
      </c>
      <c r="P68" s="4" t="s">
        <v>1665</v>
      </c>
      <c r="Q68" s="12">
        <v>0</v>
      </c>
      <c r="R68" s="6">
        <v>100</v>
      </c>
      <c r="S68" s="6" t="s">
        <v>43</v>
      </c>
      <c r="T68" s="48">
        <v>30</v>
      </c>
      <c r="U68" s="33">
        <f t="shared" si="41"/>
        <v>275</v>
      </c>
      <c r="V68" s="33">
        <f t="shared" ref="V68:V76" si="51">(U68*10)/110</f>
        <v>25</v>
      </c>
      <c r="W68" s="33">
        <f t="shared" ref="W68:W76" si="52">U68-V68</f>
        <v>250</v>
      </c>
      <c r="X68" s="49">
        <f t="shared" si="31"/>
        <v>7500</v>
      </c>
      <c r="Y68" s="5">
        <f t="shared" ref="Y68" si="53">Z68+AA68+AB68</f>
        <v>55410</v>
      </c>
      <c r="Z68" s="5">
        <v>55410</v>
      </c>
      <c r="AA68" s="5"/>
      <c r="AB68" s="5"/>
      <c r="AC68" s="5">
        <f t="shared" si="45"/>
        <v>1847</v>
      </c>
      <c r="AD68" s="5">
        <f t="shared" ref="AD68" si="54">_xlfn.CEILING.MATH(AC68)</f>
        <v>1847</v>
      </c>
      <c r="AE68" s="3">
        <v>44727</v>
      </c>
      <c r="AF68" s="3"/>
      <c r="AG68" s="3"/>
      <c r="AH68" s="4" t="s">
        <v>1169</v>
      </c>
    </row>
    <row r="69" spans="1:34" ht="75" x14ac:dyDescent="0.25">
      <c r="A69" s="8" t="s">
        <v>1738</v>
      </c>
      <c r="B69" s="3">
        <v>44631</v>
      </c>
      <c r="C69" s="6" t="s">
        <v>38</v>
      </c>
      <c r="D69" s="8" t="s">
        <v>2885</v>
      </c>
      <c r="E69" s="9" t="s">
        <v>1869</v>
      </c>
      <c r="F69" s="3">
        <v>44652</v>
      </c>
      <c r="G69" s="6" t="s">
        <v>1861</v>
      </c>
      <c r="H69" s="4" t="s">
        <v>541</v>
      </c>
      <c r="I69" s="4" t="s">
        <v>1739</v>
      </c>
      <c r="J69" s="5">
        <v>80841099.599999994</v>
      </c>
      <c r="K69" s="35">
        <f>J69</f>
        <v>80841099.599999994</v>
      </c>
      <c r="L69" s="35">
        <f>K69</f>
        <v>80841099.599999994</v>
      </c>
      <c r="M69" s="35">
        <f t="shared" si="50"/>
        <v>7349190.872727273</v>
      </c>
      <c r="N69" s="4" t="s">
        <v>1870</v>
      </c>
      <c r="O69" s="4" t="s">
        <v>947</v>
      </c>
      <c r="P69" s="4" t="s">
        <v>1871</v>
      </c>
      <c r="Q69" s="12">
        <v>13.63</v>
      </c>
      <c r="R69" s="6">
        <v>86.37</v>
      </c>
      <c r="S69" s="6" t="s">
        <v>43</v>
      </c>
      <c r="T69" s="48">
        <v>60</v>
      </c>
      <c r="U69" s="33">
        <f t="shared" si="41"/>
        <v>91.8</v>
      </c>
      <c r="V69" s="33">
        <f t="shared" si="51"/>
        <v>8.3454545454545457</v>
      </c>
      <c r="W69" s="33">
        <f t="shared" si="52"/>
        <v>83.454545454545453</v>
      </c>
      <c r="X69" s="49">
        <f t="shared" si="31"/>
        <v>5007.272727272727</v>
      </c>
      <c r="Y69" s="5">
        <f t="shared" ref="Y69" si="55">Z69+AA69+AB69</f>
        <v>880622</v>
      </c>
      <c r="Z69" s="5">
        <v>880622</v>
      </c>
      <c r="AA69" s="5"/>
      <c r="AB69" s="5"/>
      <c r="AC69" s="5">
        <f t="shared" si="45"/>
        <v>14677.033333333333</v>
      </c>
      <c r="AD69" s="5">
        <f t="shared" ref="AD69" si="56">_xlfn.CEILING.MATH(AC69)</f>
        <v>14678</v>
      </c>
      <c r="AE69" s="3">
        <v>44682</v>
      </c>
      <c r="AF69" s="3"/>
      <c r="AG69" s="3"/>
      <c r="AH69" s="4" t="s">
        <v>1169</v>
      </c>
    </row>
    <row r="70" spans="1:34" ht="63" x14ac:dyDescent="0.25">
      <c r="A70" s="8" t="s">
        <v>1740</v>
      </c>
      <c r="B70" s="3">
        <v>44631</v>
      </c>
      <c r="C70" s="6" t="s">
        <v>38</v>
      </c>
      <c r="D70" s="8" t="s">
        <v>462</v>
      </c>
      <c r="E70" s="4" t="s">
        <v>462</v>
      </c>
      <c r="F70" s="3" t="s">
        <v>462</v>
      </c>
      <c r="G70" s="6" t="s">
        <v>462</v>
      </c>
      <c r="H70" s="4" t="s">
        <v>462</v>
      </c>
      <c r="I70" s="4" t="s">
        <v>1225</v>
      </c>
      <c r="J70" s="10" t="s">
        <v>462</v>
      </c>
      <c r="K70" s="10" t="s">
        <v>462</v>
      </c>
      <c r="L70" s="10" t="s">
        <v>462</v>
      </c>
      <c r="M70" s="35" t="e">
        <f t="shared" si="50"/>
        <v>#VALUE!</v>
      </c>
      <c r="N70" s="10" t="s">
        <v>462</v>
      </c>
      <c r="O70" s="10" t="s">
        <v>462</v>
      </c>
      <c r="P70" s="10" t="s">
        <v>462</v>
      </c>
      <c r="Q70" s="10" t="s">
        <v>462</v>
      </c>
      <c r="R70" s="10" t="s">
        <v>462</v>
      </c>
      <c r="S70" s="10" t="s">
        <v>462</v>
      </c>
      <c r="T70" s="50" t="s">
        <v>462</v>
      </c>
      <c r="U70" s="50" t="s">
        <v>462</v>
      </c>
      <c r="V70" s="33" t="e">
        <f t="shared" si="51"/>
        <v>#VALUE!</v>
      </c>
      <c r="W70" s="33" t="e">
        <f t="shared" si="52"/>
        <v>#VALUE!</v>
      </c>
      <c r="X70" s="49" t="e">
        <f t="shared" si="31"/>
        <v>#VALUE!</v>
      </c>
      <c r="Y70" s="10" t="s">
        <v>462</v>
      </c>
      <c r="Z70" s="10" t="s">
        <v>462</v>
      </c>
      <c r="AA70" s="10" t="s">
        <v>462</v>
      </c>
      <c r="AB70" s="10" t="s">
        <v>462</v>
      </c>
      <c r="AC70" s="10" t="s">
        <v>462</v>
      </c>
      <c r="AD70" s="10" t="s">
        <v>462</v>
      </c>
      <c r="AE70" s="10" t="s">
        <v>462</v>
      </c>
      <c r="AF70" s="10" t="s">
        <v>462</v>
      </c>
      <c r="AG70" s="10" t="s">
        <v>462</v>
      </c>
      <c r="AH70" s="10" t="s">
        <v>462</v>
      </c>
    </row>
    <row r="71" spans="1:34" ht="75" x14ac:dyDescent="0.25">
      <c r="A71" s="8" t="s">
        <v>1743</v>
      </c>
      <c r="B71" s="3">
        <v>44634</v>
      </c>
      <c r="C71" s="6" t="s">
        <v>38</v>
      </c>
      <c r="D71" s="8" t="s">
        <v>2888</v>
      </c>
      <c r="E71" s="9" t="s">
        <v>1893</v>
      </c>
      <c r="F71" s="3">
        <v>44655</v>
      </c>
      <c r="G71" s="8" t="s">
        <v>1894</v>
      </c>
      <c r="H71" s="4" t="s">
        <v>1403</v>
      </c>
      <c r="I71" s="4" t="s">
        <v>972</v>
      </c>
      <c r="J71" s="5">
        <v>73573674.120000005</v>
      </c>
      <c r="K71" s="35">
        <f t="shared" ref="K71:L71" si="57">J71</f>
        <v>73573674.120000005</v>
      </c>
      <c r="L71" s="35">
        <f t="shared" si="57"/>
        <v>73573674.120000005</v>
      </c>
      <c r="M71" s="35">
        <f t="shared" si="50"/>
        <v>6688515.8290909091</v>
      </c>
      <c r="N71" s="4" t="s">
        <v>1624</v>
      </c>
      <c r="O71" s="4" t="s">
        <v>569</v>
      </c>
      <c r="P71" s="4" t="s">
        <v>22</v>
      </c>
      <c r="Q71" s="12">
        <v>100</v>
      </c>
      <c r="R71" s="6">
        <v>0</v>
      </c>
      <c r="S71" s="6" t="s">
        <v>43</v>
      </c>
      <c r="T71" s="48">
        <v>60</v>
      </c>
      <c r="U71" s="33">
        <f>J71/Y71</f>
        <v>31.89</v>
      </c>
      <c r="V71" s="33">
        <f t="shared" si="51"/>
        <v>2.8990909090909089</v>
      </c>
      <c r="W71" s="33">
        <f t="shared" si="52"/>
        <v>28.990909090909092</v>
      </c>
      <c r="X71" s="49">
        <f t="shared" si="31"/>
        <v>1739.4545454545455</v>
      </c>
      <c r="Y71" s="5">
        <f>Z71+AA71+AB71</f>
        <v>2307108</v>
      </c>
      <c r="Z71" s="5">
        <v>1325868</v>
      </c>
      <c r="AA71" s="5">
        <v>981240</v>
      </c>
      <c r="AB71" s="5"/>
      <c r="AC71" s="5">
        <f>Y71/T71</f>
        <v>38451.800000000003</v>
      </c>
      <c r="AD71" s="5">
        <f>_xlfn.CEILING.MATH(AC71)</f>
        <v>38452</v>
      </c>
      <c r="AE71" s="3">
        <v>44682</v>
      </c>
      <c r="AF71" s="3">
        <v>44774</v>
      </c>
      <c r="AG71" s="3"/>
      <c r="AH71" s="4" t="s">
        <v>2994</v>
      </c>
    </row>
    <row r="72" spans="1:34" x14ac:dyDescent="0.25">
      <c r="A72" s="8" t="s">
        <v>1747</v>
      </c>
      <c r="B72" s="3">
        <v>44637</v>
      </c>
      <c r="C72" s="6" t="s">
        <v>38</v>
      </c>
      <c r="D72" s="8" t="s">
        <v>462</v>
      </c>
      <c r="E72" s="4" t="s">
        <v>462</v>
      </c>
      <c r="F72" s="3" t="s">
        <v>462</v>
      </c>
      <c r="G72" s="6" t="s">
        <v>462</v>
      </c>
      <c r="H72" s="4" t="s">
        <v>462</v>
      </c>
      <c r="I72" s="4" t="s">
        <v>686</v>
      </c>
      <c r="J72" s="10" t="s">
        <v>462</v>
      </c>
      <c r="K72" s="10" t="s">
        <v>462</v>
      </c>
      <c r="L72" s="10" t="s">
        <v>462</v>
      </c>
      <c r="M72" s="35" t="e">
        <f t="shared" si="50"/>
        <v>#VALUE!</v>
      </c>
      <c r="N72" s="10" t="s">
        <v>462</v>
      </c>
      <c r="O72" s="10" t="s">
        <v>462</v>
      </c>
      <c r="P72" s="10" t="s">
        <v>462</v>
      </c>
      <c r="Q72" s="10" t="s">
        <v>462</v>
      </c>
      <c r="R72" s="10" t="s">
        <v>462</v>
      </c>
      <c r="S72" s="10" t="s">
        <v>462</v>
      </c>
      <c r="T72" s="50" t="s">
        <v>462</v>
      </c>
      <c r="U72" s="50" t="s">
        <v>462</v>
      </c>
      <c r="V72" s="33" t="e">
        <f t="shared" si="51"/>
        <v>#VALUE!</v>
      </c>
      <c r="W72" s="33" t="e">
        <f t="shared" si="52"/>
        <v>#VALUE!</v>
      </c>
      <c r="X72" s="49" t="e">
        <f t="shared" si="31"/>
        <v>#VALUE!</v>
      </c>
      <c r="Y72" s="10" t="s">
        <v>462</v>
      </c>
      <c r="Z72" s="10" t="s">
        <v>462</v>
      </c>
      <c r="AA72" s="10" t="s">
        <v>462</v>
      </c>
      <c r="AB72" s="10" t="s">
        <v>462</v>
      </c>
      <c r="AC72" s="10" t="s">
        <v>462</v>
      </c>
      <c r="AD72" s="10" t="s">
        <v>462</v>
      </c>
      <c r="AE72" s="10" t="s">
        <v>462</v>
      </c>
      <c r="AF72" s="10" t="s">
        <v>462</v>
      </c>
      <c r="AG72" s="10" t="s">
        <v>462</v>
      </c>
      <c r="AH72" s="10" t="s">
        <v>462</v>
      </c>
    </row>
    <row r="73" spans="1:34" ht="63" x14ac:dyDescent="0.25">
      <c r="A73" s="8" t="s">
        <v>1751</v>
      </c>
      <c r="B73" s="3">
        <v>44637</v>
      </c>
      <c r="C73" s="6" t="s">
        <v>38</v>
      </c>
      <c r="D73" s="8" t="s">
        <v>462</v>
      </c>
      <c r="E73" s="4" t="s">
        <v>462</v>
      </c>
      <c r="F73" s="3" t="s">
        <v>462</v>
      </c>
      <c r="G73" s="6" t="s">
        <v>462</v>
      </c>
      <c r="H73" s="4" t="s">
        <v>462</v>
      </c>
      <c r="I73" s="4" t="s">
        <v>1344</v>
      </c>
      <c r="J73" s="10" t="s">
        <v>462</v>
      </c>
      <c r="K73" s="10" t="s">
        <v>462</v>
      </c>
      <c r="L73" s="10" t="s">
        <v>462</v>
      </c>
      <c r="M73" s="35" t="e">
        <f t="shared" si="50"/>
        <v>#VALUE!</v>
      </c>
      <c r="N73" s="10" t="s">
        <v>462</v>
      </c>
      <c r="O73" s="10" t="s">
        <v>462</v>
      </c>
      <c r="P73" s="10" t="s">
        <v>462</v>
      </c>
      <c r="Q73" s="10" t="s">
        <v>462</v>
      </c>
      <c r="R73" s="10" t="s">
        <v>462</v>
      </c>
      <c r="S73" s="10" t="s">
        <v>462</v>
      </c>
      <c r="T73" s="50" t="s">
        <v>462</v>
      </c>
      <c r="U73" s="50" t="s">
        <v>462</v>
      </c>
      <c r="V73" s="33" t="e">
        <f t="shared" si="51"/>
        <v>#VALUE!</v>
      </c>
      <c r="W73" s="33" t="e">
        <f t="shared" si="52"/>
        <v>#VALUE!</v>
      </c>
      <c r="X73" s="49" t="e">
        <f t="shared" si="31"/>
        <v>#VALUE!</v>
      </c>
      <c r="Y73" s="10" t="s">
        <v>462</v>
      </c>
      <c r="Z73" s="10" t="s">
        <v>462</v>
      </c>
      <c r="AA73" s="10" t="s">
        <v>462</v>
      </c>
      <c r="AB73" s="10" t="s">
        <v>462</v>
      </c>
      <c r="AC73" s="10" t="s">
        <v>462</v>
      </c>
      <c r="AD73" s="10" t="s">
        <v>462</v>
      </c>
      <c r="AE73" s="10" t="s">
        <v>462</v>
      </c>
      <c r="AF73" s="10" t="s">
        <v>462</v>
      </c>
      <c r="AG73" s="10" t="s">
        <v>462</v>
      </c>
      <c r="AH73" s="10" t="s">
        <v>462</v>
      </c>
    </row>
    <row r="74" spans="1:34" ht="75" x14ac:dyDescent="0.25">
      <c r="A74" s="8" t="s">
        <v>1717</v>
      </c>
      <c r="B74" s="3">
        <v>44643</v>
      </c>
      <c r="C74" s="6" t="s">
        <v>38</v>
      </c>
      <c r="D74" s="8" t="s">
        <v>2901</v>
      </c>
      <c r="E74" s="9" t="s">
        <v>2057</v>
      </c>
      <c r="F74" s="3">
        <v>44664</v>
      </c>
      <c r="G74" s="6" t="s">
        <v>2068</v>
      </c>
      <c r="H74" s="4" t="s">
        <v>443</v>
      </c>
      <c r="I74" s="4" t="s">
        <v>1077</v>
      </c>
      <c r="J74" s="5">
        <v>140658688</v>
      </c>
      <c r="K74" s="35">
        <f>J74</f>
        <v>140658688</v>
      </c>
      <c r="L74" s="35">
        <f>K74</f>
        <v>140658688</v>
      </c>
      <c r="M74" s="35">
        <f t="shared" si="50"/>
        <v>12787153.454545455</v>
      </c>
      <c r="N74" s="4" t="s">
        <v>1199</v>
      </c>
      <c r="O74" s="4" t="s">
        <v>511</v>
      </c>
      <c r="P74" s="4" t="s">
        <v>22</v>
      </c>
      <c r="Q74" s="12">
        <v>100</v>
      </c>
      <c r="R74" s="6">
        <v>0</v>
      </c>
      <c r="S74" s="6" t="s">
        <v>43</v>
      </c>
      <c r="T74" s="48">
        <v>60</v>
      </c>
      <c r="U74" s="33">
        <f t="shared" ref="U74:U82" si="58">J74/Y74</f>
        <v>17.3</v>
      </c>
      <c r="V74" s="33">
        <f t="shared" si="51"/>
        <v>1.5727272727272728</v>
      </c>
      <c r="W74" s="33">
        <f t="shared" si="52"/>
        <v>15.727272727272728</v>
      </c>
      <c r="X74" s="49">
        <f t="shared" si="31"/>
        <v>943.63636363636374</v>
      </c>
      <c r="Y74" s="5">
        <f>Z74+AA74+AB74</f>
        <v>8130560</v>
      </c>
      <c r="Z74" s="5">
        <v>2716380</v>
      </c>
      <c r="AA74" s="5">
        <v>5414180</v>
      </c>
      <c r="AB74" s="5"/>
      <c r="AC74" s="5">
        <f t="shared" ref="AC74:AC82" si="59">Y74/T74</f>
        <v>135509.33333333334</v>
      </c>
      <c r="AD74" s="5">
        <f>_xlfn.CEILING.MATH(AC74)</f>
        <v>135510</v>
      </c>
      <c r="AE74" s="3">
        <v>44682</v>
      </c>
      <c r="AF74" s="3">
        <v>44743</v>
      </c>
      <c r="AG74" s="3"/>
      <c r="AH74" s="4" t="s">
        <v>67</v>
      </c>
    </row>
    <row r="75" spans="1:34" ht="75" x14ac:dyDescent="0.25">
      <c r="A75" s="8" t="s">
        <v>1714</v>
      </c>
      <c r="B75" s="3">
        <v>44645</v>
      </c>
      <c r="C75" s="6" t="s">
        <v>38</v>
      </c>
      <c r="D75" s="8" t="s">
        <v>2905</v>
      </c>
      <c r="E75" s="9" t="s">
        <v>2902</v>
      </c>
      <c r="F75" s="3">
        <v>44666</v>
      </c>
      <c r="G75" s="6" t="s">
        <v>2069</v>
      </c>
      <c r="H75" s="4" t="s">
        <v>73</v>
      </c>
      <c r="I75" s="4" t="s">
        <v>1713</v>
      </c>
      <c r="J75" s="5">
        <v>25569720</v>
      </c>
      <c r="K75" s="35">
        <f t="shared" ref="K75:L75" si="60">J75</f>
        <v>25569720</v>
      </c>
      <c r="L75" s="35">
        <f t="shared" si="60"/>
        <v>25569720</v>
      </c>
      <c r="M75" s="35">
        <f t="shared" si="50"/>
        <v>2324520</v>
      </c>
      <c r="N75" s="4" t="s">
        <v>2070</v>
      </c>
      <c r="O75" s="4" t="s">
        <v>488</v>
      </c>
      <c r="P75" s="4" t="s">
        <v>37</v>
      </c>
      <c r="Q75" s="12">
        <v>0</v>
      </c>
      <c r="R75" s="6">
        <v>100</v>
      </c>
      <c r="S75" s="6" t="s">
        <v>43</v>
      </c>
      <c r="T75" s="48">
        <v>0.4</v>
      </c>
      <c r="U75" s="33">
        <f t="shared" si="58"/>
        <v>387.42</v>
      </c>
      <c r="V75" s="33">
        <f t="shared" si="51"/>
        <v>35.220000000000006</v>
      </c>
      <c r="W75" s="33">
        <f t="shared" si="52"/>
        <v>352.2</v>
      </c>
      <c r="X75" s="49">
        <f t="shared" ref="X75:X82" si="61">W75*T75</f>
        <v>140.88</v>
      </c>
      <c r="Y75" s="5">
        <f>Z75+AA75+AB75</f>
        <v>66000</v>
      </c>
      <c r="Z75" s="5">
        <v>66000</v>
      </c>
      <c r="AA75" s="5"/>
      <c r="AB75" s="5"/>
      <c r="AC75" s="5">
        <f t="shared" si="59"/>
        <v>165000</v>
      </c>
      <c r="AD75" s="5">
        <f>_xlfn.CEILING.MATH(AC75)</f>
        <v>165000</v>
      </c>
      <c r="AE75" s="3">
        <v>44757</v>
      </c>
      <c r="AF75" s="3"/>
      <c r="AG75" s="3"/>
      <c r="AH75" s="4" t="s">
        <v>1169</v>
      </c>
    </row>
    <row r="76" spans="1:34" ht="75" x14ac:dyDescent="0.25">
      <c r="A76" s="8" t="s">
        <v>1832</v>
      </c>
      <c r="B76" s="3">
        <v>44650</v>
      </c>
      <c r="C76" s="6" t="s">
        <v>38</v>
      </c>
      <c r="D76" s="8" t="s">
        <v>3151</v>
      </c>
      <c r="E76" s="9" t="s">
        <v>3150</v>
      </c>
      <c r="F76" s="3">
        <v>44670</v>
      </c>
      <c r="G76" s="6" t="s">
        <v>2096</v>
      </c>
      <c r="H76" s="4" t="s">
        <v>73</v>
      </c>
      <c r="I76" s="4" t="s">
        <v>1754</v>
      </c>
      <c r="J76" s="5">
        <v>7440000</v>
      </c>
      <c r="K76" s="35">
        <f t="shared" ref="K76:L76" si="62">J76</f>
        <v>7440000</v>
      </c>
      <c r="L76" s="35">
        <f t="shared" si="62"/>
        <v>7440000</v>
      </c>
      <c r="M76" s="35">
        <f t="shared" si="50"/>
        <v>676363.63636363635</v>
      </c>
      <c r="N76" s="4" t="s">
        <v>2105</v>
      </c>
      <c r="O76" s="4" t="s">
        <v>2107</v>
      </c>
      <c r="P76" s="4" t="s">
        <v>499</v>
      </c>
      <c r="Q76" s="12">
        <v>0</v>
      </c>
      <c r="R76" s="6">
        <v>100</v>
      </c>
      <c r="S76" s="6" t="s">
        <v>26</v>
      </c>
      <c r="T76" s="48">
        <v>240</v>
      </c>
      <c r="U76" s="33">
        <f t="shared" si="58"/>
        <v>3.1</v>
      </c>
      <c r="V76" s="33">
        <f t="shared" si="51"/>
        <v>0.2818181818181818</v>
      </c>
      <c r="W76" s="33">
        <f t="shared" si="52"/>
        <v>2.8181818181818183</v>
      </c>
      <c r="X76" s="49">
        <f t="shared" si="61"/>
        <v>676.36363636363637</v>
      </c>
      <c r="Y76" s="5">
        <f t="shared" ref="Y76" si="63">Z76+AA76+AB76</f>
        <v>2400000</v>
      </c>
      <c r="Z76" s="5">
        <v>2400000</v>
      </c>
      <c r="AA76" s="5"/>
      <c r="AB76" s="5"/>
      <c r="AC76" s="5">
        <f t="shared" si="59"/>
        <v>10000</v>
      </c>
      <c r="AD76" s="5">
        <f t="shared" ref="AD76" si="64">_xlfn.CEILING.MATH(AC76)</f>
        <v>10000</v>
      </c>
      <c r="AE76" s="3">
        <v>44774</v>
      </c>
      <c r="AF76" s="3"/>
      <c r="AG76" s="3"/>
      <c r="AH76" s="4" t="s">
        <v>1169</v>
      </c>
    </row>
    <row r="77" spans="1:34" ht="75" x14ac:dyDescent="0.25">
      <c r="A77" s="8" t="s">
        <v>2042</v>
      </c>
      <c r="B77" s="3">
        <v>44659</v>
      </c>
      <c r="C77" s="6" t="s">
        <v>38</v>
      </c>
      <c r="D77" s="8" t="s">
        <v>3173</v>
      </c>
      <c r="E77" s="9" t="s">
        <v>3160</v>
      </c>
      <c r="F77" s="3">
        <v>44680</v>
      </c>
      <c r="G77" s="8" t="s">
        <v>2279</v>
      </c>
      <c r="H77" s="4" t="s">
        <v>77</v>
      </c>
      <c r="I77" s="4" t="s">
        <v>2043</v>
      </c>
      <c r="J77" s="5">
        <v>245357820.96000001</v>
      </c>
      <c r="K77" s="35">
        <f t="shared" ref="K77:L79" si="65">J77</f>
        <v>245357820.96000001</v>
      </c>
      <c r="L77" s="35">
        <f t="shared" si="65"/>
        <v>245357820.96000001</v>
      </c>
      <c r="M77" s="35">
        <f t="shared" ref="M77:M82" si="66">(K77*10)/110</f>
        <v>22305256.450909089</v>
      </c>
      <c r="N77" s="4" t="s">
        <v>2286</v>
      </c>
      <c r="O77" s="4" t="s">
        <v>488</v>
      </c>
      <c r="P77" s="4" t="s">
        <v>1788</v>
      </c>
      <c r="Q77" s="12">
        <v>0</v>
      </c>
      <c r="R77" s="6">
        <v>100</v>
      </c>
      <c r="S77" s="6" t="s">
        <v>43</v>
      </c>
      <c r="T77" s="48">
        <v>28</v>
      </c>
      <c r="U77" s="33">
        <f t="shared" si="58"/>
        <v>2926.78</v>
      </c>
      <c r="V77" s="33">
        <f t="shared" ref="V77:V82" si="67">(U77*10)/110</f>
        <v>266.07090909090914</v>
      </c>
      <c r="W77" s="33">
        <f t="shared" ref="W77:W82" si="68">U77-V77</f>
        <v>2660.7090909090912</v>
      </c>
      <c r="X77" s="49">
        <f t="shared" si="61"/>
        <v>74499.854545454553</v>
      </c>
      <c r="Y77" s="5">
        <f t="shared" ref="Y77:Y79" si="69">Z77+AA77+AB77</f>
        <v>83832</v>
      </c>
      <c r="Z77" s="5">
        <v>83832</v>
      </c>
      <c r="AA77" s="5"/>
      <c r="AB77" s="5"/>
      <c r="AC77" s="5">
        <f t="shared" si="59"/>
        <v>2994</v>
      </c>
      <c r="AD77" s="5">
        <f t="shared" ref="AD77:AD79" si="70">_xlfn.CEILING.MATH(AC77)</f>
        <v>2994</v>
      </c>
      <c r="AE77" s="3">
        <v>44774</v>
      </c>
      <c r="AF77" s="3"/>
      <c r="AG77" s="3"/>
      <c r="AH77" s="4" t="s">
        <v>67</v>
      </c>
    </row>
    <row r="78" spans="1:34" ht="75" x14ac:dyDescent="0.25">
      <c r="A78" s="8" t="s">
        <v>2041</v>
      </c>
      <c r="B78" s="3">
        <v>44659</v>
      </c>
      <c r="C78" s="6" t="s">
        <v>38</v>
      </c>
      <c r="D78" s="8" t="s">
        <v>3174</v>
      </c>
      <c r="E78" s="9" t="s">
        <v>3161</v>
      </c>
      <c r="F78" s="3">
        <v>44680</v>
      </c>
      <c r="G78" s="8" t="s">
        <v>2280</v>
      </c>
      <c r="H78" s="4" t="s">
        <v>77</v>
      </c>
      <c r="I78" s="4" t="s">
        <v>1407</v>
      </c>
      <c r="J78" s="5">
        <v>134892321.47999999</v>
      </c>
      <c r="K78" s="35">
        <f t="shared" si="65"/>
        <v>134892321.47999999</v>
      </c>
      <c r="L78" s="35">
        <f t="shared" si="65"/>
        <v>134892321.47999999</v>
      </c>
      <c r="M78" s="35">
        <f t="shared" si="66"/>
        <v>12262938.316363636</v>
      </c>
      <c r="N78" s="4" t="s">
        <v>2287</v>
      </c>
      <c r="O78" s="4" t="s">
        <v>488</v>
      </c>
      <c r="P78" s="4" t="s">
        <v>1788</v>
      </c>
      <c r="Q78" s="12">
        <v>0</v>
      </c>
      <c r="R78" s="6">
        <v>100</v>
      </c>
      <c r="S78" s="6" t="s">
        <v>43</v>
      </c>
      <c r="T78" s="48">
        <v>28</v>
      </c>
      <c r="U78" s="33">
        <f t="shared" si="58"/>
        <v>4498.21</v>
      </c>
      <c r="V78" s="33">
        <f t="shared" si="67"/>
        <v>408.92818181818183</v>
      </c>
      <c r="W78" s="33">
        <f t="shared" si="68"/>
        <v>4089.2818181818184</v>
      </c>
      <c r="X78" s="49">
        <f t="shared" si="61"/>
        <v>114499.89090909091</v>
      </c>
      <c r="Y78" s="5">
        <f t="shared" si="69"/>
        <v>29988</v>
      </c>
      <c r="Z78" s="5">
        <v>29988</v>
      </c>
      <c r="AA78" s="5"/>
      <c r="AB78" s="5"/>
      <c r="AC78" s="5">
        <f t="shared" si="59"/>
        <v>1071</v>
      </c>
      <c r="AD78" s="5">
        <f t="shared" si="70"/>
        <v>1071</v>
      </c>
      <c r="AE78" s="3">
        <v>44713</v>
      </c>
      <c r="AF78" s="3"/>
      <c r="AG78" s="3"/>
      <c r="AH78" s="4" t="s">
        <v>1169</v>
      </c>
    </row>
    <row r="79" spans="1:34" ht="75" x14ac:dyDescent="0.25">
      <c r="A79" s="8" t="s">
        <v>2036</v>
      </c>
      <c r="B79" s="3">
        <v>44659</v>
      </c>
      <c r="C79" s="6" t="s">
        <v>38</v>
      </c>
      <c r="D79" s="8" t="s">
        <v>3179</v>
      </c>
      <c r="E79" s="9" t="s">
        <v>3168</v>
      </c>
      <c r="F79" s="3">
        <v>44687</v>
      </c>
      <c r="G79" s="8" t="s">
        <v>2336</v>
      </c>
      <c r="H79" s="4" t="s">
        <v>77</v>
      </c>
      <c r="I79" s="4" t="s">
        <v>1176</v>
      </c>
      <c r="J79" s="5">
        <v>427185640.80000001</v>
      </c>
      <c r="K79" s="35">
        <f t="shared" ref="K79" si="71">J79</f>
        <v>427185640.80000001</v>
      </c>
      <c r="L79" s="35">
        <f t="shared" si="65"/>
        <v>427185640.80000001</v>
      </c>
      <c r="M79" s="35">
        <f t="shared" si="66"/>
        <v>38835058.254545458</v>
      </c>
      <c r="N79" s="4" t="s">
        <v>1352</v>
      </c>
      <c r="O79" s="4" t="s">
        <v>1353</v>
      </c>
      <c r="P79" s="4" t="s">
        <v>22</v>
      </c>
      <c r="Q79" s="12">
        <v>100</v>
      </c>
      <c r="R79" s="6">
        <v>0</v>
      </c>
      <c r="S79" s="6" t="s">
        <v>43</v>
      </c>
      <c r="T79" s="48">
        <v>30</v>
      </c>
      <c r="U79" s="33">
        <f t="shared" si="58"/>
        <v>218.16</v>
      </c>
      <c r="V79" s="33">
        <f t="shared" si="67"/>
        <v>19.832727272727272</v>
      </c>
      <c r="W79" s="33">
        <f t="shared" si="68"/>
        <v>198.32727272727271</v>
      </c>
      <c r="X79" s="49">
        <f t="shared" si="61"/>
        <v>5949.8181818181811</v>
      </c>
      <c r="Y79" s="5">
        <f t="shared" si="69"/>
        <v>1958130</v>
      </c>
      <c r="Z79" s="5">
        <v>1378020</v>
      </c>
      <c r="AA79" s="5">
        <v>580110</v>
      </c>
      <c r="AB79" s="5"/>
      <c r="AC79" s="5">
        <f t="shared" si="59"/>
        <v>65271</v>
      </c>
      <c r="AD79" s="5">
        <f t="shared" si="70"/>
        <v>65271</v>
      </c>
      <c r="AE79" s="3">
        <v>44757</v>
      </c>
      <c r="AF79" s="3">
        <v>44866</v>
      </c>
      <c r="AG79" s="3"/>
      <c r="AH79" s="4" t="s">
        <v>3616</v>
      </c>
    </row>
    <row r="80" spans="1:34" ht="75" x14ac:dyDescent="0.25">
      <c r="A80" s="8" t="s">
        <v>2253</v>
      </c>
      <c r="B80" s="3">
        <v>44678</v>
      </c>
      <c r="C80" s="6" t="s">
        <v>38</v>
      </c>
      <c r="D80" s="8" t="s">
        <v>2867</v>
      </c>
      <c r="E80" s="9" t="s">
        <v>2864</v>
      </c>
      <c r="F80" s="3">
        <v>44708</v>
      </c>
      <c r="G80" s="6" t="s">
        <v>2435</v>
      </c>
      <c r="H80" s="4" t="s">
        <v>1403</v>
      </c>
      <c r="I80" s="4" t="s">
        <v>2110</v>
      </c>
      <c r="J80" s="5">
        <v>1200090.01</v>
      </c>
      <c r="K80" s="35">
        <f t="shared" ref="K80:L82" si="72">J80</f>
        <v>1200090.01</v>
      </c>
      <c r="L80" s="35">
        <f t="shared" si="72"/>
        <v>1200090.01</v>
      </c>
      <c r="M80" s="35">
        <f t="shared" si="66"/>
        <v>109099.09181818181</v>
      </c>
      <c r="N80" s="4" t="s">
        <v>1624</v>
      </c>
      <c r="O80" s="4" t="s">
        <v>2436</v>
      </c>
      <c r="P80" s="4" t="s">
        <v>22</v>
      </c>
      <c r="Q80" s="12">
        <v>100</v>
      </c>
      <c r="R80" s="6">
        <v>0</v>
      </c>
      <c r="S80" s="6" t="s">
        <v>34</v>
      </c>
      <c r="T80" s="48">
        <v>20</v>
      </c>
      <c r="U80" s="33">
        <f t="shared" si="58"/>
        <v>34.93</v>
      </c>
      <c r="V80" s="33">
        <f t="shared" si="67"/>
        <v>3.1754545454545458</v>
      </c>
      <c r="W80" s="33">
        <f t="shared" si="68"/>
        <v>31.754545454545454</v>
      </c>
      <c r="X80" s="49">
        <f t="shared" si="61"/>
        <v>635.09090909090912</v>
      </c>
      <c r="Y80" s="5">
        <f t="shared" ref="Y80:Y82" si="73">Z80+AA80+AB80</f>
        <v>34357</v>
      </c>
      <c r="Z80" s="5">
        <v>34357</v>
      </c>
      <c r="AA80" s="5"/>
      <c r="AB80" s="5"/>
      <c r="AC80" s="5">
        <f t="shared" si="59"/>
        <v>1717.85</v>
      </c>
      <c r="AD80" s="5">
        <f t="shared" ref="AD80:AD82" si="74">_xlfn.CEILING.MATH(AC80)</f>
        <v>1718</v>
      </c>
      <c r="AE80" s="3">
        <v>44727</v>
      </c>
      <c r="AF80" s="3"/>
      <c r="AG80" s="3"/>
      <c r="AH80" s="4" t="s">
        <v>1169</v>
      </c>
    </row>
    <row r="81" spans="1:34" ht="75" x14ac:dyDescent="0.25">
      <c r="A81" s="8" t="s">
        <v>2258</v>
      </c>
      <c r="B81" s="3">
        <v>44678</v>
      </c>
      <c r="C81" s="6" t="s">
        <v>38</v>
      </c>
      <c r="D81" s="8" t="s">
        <v>2866</v>
      </c>
      <c r="E81" s="9" t="s">
        <v>2863</v>
      </c>
      <c r="F81" s="3">
        <v>44708</v>
      </c>
      <c r="G81" s="6" t="s">
        <v>2474</v>
      </c>
      <c r="H81" s="4" t="s">
        <v>1403</v>
      </c>
      <c r="I81" s="4" t="s">
        <v>2111</v>
      </c>
      <c r="J81" s="5">
        <v>10995448.77</v>
      </c>
      <c r="K81" s="35">
        <f t="shared" si="72"/>
        <v>10995448.77</v>
      </c>
      <c r="L81" s="35">
        <f t="shared" si="72"/>
        <v>10995448.77</v>
      </c>
      <c r="M81" s="35">
        <f t="shared" si="66"/>
        <v>999586.25181818171</v>
      </c>
      <c r="N81" s="4" t="s">
        <v>1624</v>
      </c>
      <c r="O81" s="4" t="s">
        <v>2475</v>
      </c>
      <c r="P81" s="4" t="s">
        <v>22</v>
      </c>
      <c r="Q81" s="12">
        <v>100</v>
      </c>
      <c r="R81" s="6">
        <v>0</v>
      </c>
      <c r="S81" s="6" t="s">
        <v>34</v>
      </c>
      <c r="T81" s="48">
        <v>60</v>
      </c>
      <c r="U81" s="33">
        <f t="shared" si="58"/>
        <v>31.889999999999997</v>
      </c>
      <c r="V81" s="33">
        <f t="shared" si="67"/>
        <v>2.8990909090909089</v>
      </c>
      <c r="W81" s="33">
        <f t="shared" si="68"/>
        <v>28.990909090909089</v>
      </c>
      <c r="X81" s="49">
        <f t="shared" si="61"/>
        <v>1739.4545454545453</v>
      </c>
      <c r="Y81" s="5">
        <f t="shared" si="73"/>
        <v>344793</v>
      </c>
      <c r="Z81" s="5">
        <v>344793</v>
      </c>
      <c r="AA81" s="5"/>
      <c r="AB81" s="5"/>
      <c r="AC81" s="5">
        <f t="shared" si="59"/>
        <v>5746.55</v>
      </c>
      <c r="AD81" s="5">
        <f t="shared" si="74"/>
        <v>5747</v>
      </c>
      <c r="AE81" s="3">
        <v>44743</v>
      </c>
      <c r="AF81" s="3"/>
      <c r="AG81" s="3"/>
      <c r="AH81" s="4" t="s">
        <v>67</v>
      </c>
    </row>
    <row r="82" spans="1:34" ht="78.75" x14ac:dyDescent="0.25">
      <c r="A82" s="8" t="s">
        <v>2356</v>
      </c>
      <c r="B82" s="3">
        <v>44693</v>
      </c>
      <c r="C82" s="6" t="s">
        <v>38</v>
      </c>
      <c r="D82" s="8" t="s">
        <v>2663</v>
      </c>
      <c r="E82" s="9" t="s">
        <v>2662</v>
      </c>
      <c r="F82" s="3">
        <v>44714</v>
      </c>
      <c r="G82" s="8" t="s">
        <v>2664</v>
      </c>
      <c r="H82" s="4" t="s">
        <v>77</v>
      </c>
      <c r="I82" s="4" t="s">
        <v>2275</v>
      </c>
      <c r="J82" s="5">
        <v>18710904.079999998</v>
      </c>
      <c r="K82" s="35">
        <f t="shared" si="72"/>
        <v>18710904.079999998</v>
      </c>
      <c r="L82" s="35">
        <f t="shared" si="72"/>
        <v>18710904.079999998</v>
      </c>
      <c r="M82" s="35">
        <f t="shared" si="66"/>
        <v>1700991.2799999998</v>
      </c>
      <c r="N82" s="4" t="s">
        <v>1787</v>
      </c>
      <c r="O82" s="4" t="s">
        <v>2665</v>
      </c>
      <c r="P82" s="4" t="s">
        <v>1788</v>
      </c>
      <c r="Q82" s="12">
        <v>0</v>
      </c>
      <c r="R82" s="6">
        <v>100</v>
      </c>
      <c r="S82" s="6" t="s">
        <v>43</v>
      </c>
      <c r="T82" s="48">
        <v>30</v>
      </c>
      <c r="U82" s="33">
        <f t="shared" si="58"/>
        <v>835.00999999999988</v>
      </c>
      <c r="V82" s="33">
        <f t="shared" si="67"/>
        <v>75.909999999999982</v>
      </c>
      <c r="W82" s="33">
        <f t="shared" si="68"/>
        <v>759.09999999999991</v>
      </c>
      <c r="X82" s="49">
        <f t="shared" si="61"/>
        <v>22772.999999999996</v>
      </c>
      <c r="Y82" s="5">
        <f t="shared" si="73"/>
        <v>22408</v>
      </c>
      <c r="Z82" s="5">
        <v>22408</v>
      </c>
      <c r="AA82" s="5"/>
      <c r="AB82" s="5"/>
      <c r="AC82" s="5">
        <f t="shared" si="59"/>
        <v>746.93333333333328</v>
      </c>
      <c r="AD82" s="5">
        <f t="shared" si="74"/>
        <v>747</v>
      </c>
      <c r="AE82" s="3">
        <v>44774</v>
      </c>
      <c r="AF82" s="3"/>
      <c r="AG82" s="3"/>
      <c r="AH82" s="4" t="s">
        <v>1169</v>
      </c>
    </row>
    <row r="83" spans="1:34" ht="110.25" x14ac:dyDescent="0.25">
      <c r="A83" s="57" t="s">
        <v>29</v>
      </c>
      <c r="B83" s="58">
        <v>44267</v>
      </c>
      <c r="C83" s="59" t="s">
        <v>38</v>
      </c>
      <c r="D83" s="57" t="s">
        <v>53</v>
      </c>
      <c r="E83" s="60" t="s">
        <v>54</v>
      </c>
      <c r="F83" s="58">
        <v>44302</v>
      </c>
      <c r="G83" s="57" t="s">
        <v>46</v>
      </c>
      <c r="H83" s="59" t="s">
        <v>120</v>
      </c>
      <c r="I83" s="59" t="s">
        <v>31</v>
      </c>
      <c r="J83" s="5">
        <v>6217442799.2600002</v>
      </c>
      <c r="K83" s="35">
        <v>6217442799.2600002</v>
      </c>
      <c r="L83" s="35">
        <v>18652328397.779999</v>
      </c>
      <c r="M83" s="4" t="s">
        <v>50</v>
      </c>
      <c r="N83" s="4" t="s">
        <v>49</v>
      </c>
      <c r="O83" s="6" t="s">
        <v>22</v>
      </c>
      <c r="P83" s="12">
        <v>100</v>
      </c>
      <c r="Q83" s="6">
        <v>0</v>
      </c>
      <c r="R83" s="7" t="s">
        <v>27</v>
      </c>
      <c r="S83" s="18">
        <v>30</v>
      </c>
      <c r="T83" s="35">
        <v>204.82</v>
      </c>
      <c r="U83" s="11">
        <v>6144.5999999999995</v>
      </c>
      <c r="V83" s="5">
        <v>91066929</v>
      </c>
      <c r="W83" s="5" t="s">
        <v>41</v>
      </c>
      <c r="X83" s="5">
        <v>30355643</v>
      </c>
      <c r="Y83" s="41">
        <v>1011855</v>
      </c>
      <c r="Z83" s="5"/>
      <c r="AA83" s="3">
        <v>44378</v>
      </c>
      <c r="AB83" s="3">
        <v>44651</v>
      </c>
      <c r="AC83" s="3">
        <v>45016</v>
      </c>
      <c r="AD83" s="42" t="s">
        <v>67</v>
      </c>
      <c r="AE83" s="3"/>
      <c r="AF83" s="3"/>
      <c r="AG83" s="3"/>
      <c r="AH83" s="4"/>
    </row>
    <row r="84" spans="1:34" ht="299.25" x14ac:dyDescent="0.25">
      <c r="A84" s="8" t="s">
        <v>39</v>
      </c>
      <c r="B84" s="3">
        <v>44301</v>
      </c>
      <c r="C84" s="6" t="s">
        <v>38</v>
      </c>
      <c r="D84" s="8" t="s">
        <v>68</v>
      </c>
      <c r="E84" s="40" t="s">
        <v>69</v>
      </c>
      <c r="F84" s="3">
        <v>44368</v>
      </c>
      <c r="G84" s="8" t="s">
        <v>59</v>
      </c>
      <c r="H84" s="61" t="s">
        <v>73</v>
      </c>
      <c r="I84" s="4" t="s">
        <v>42</v>
      </c>
      <c r="J84" s="5">
        <v>234317302.96000001</v>
      </c>
      <c r="K84" s="35">
        <f>J84</f>
        <v>234317302.96000001</v>
      </c>
      <c r="L84" s="35">
        <v>702951908.88</v>
      </c>
      <c r="M84" s="4" t="s">
        <v>60</v>
      </c>
      <c r="N84" s="4" t="s">
        <v>61</v>
      </c>
      <c r="O84" s="6" t="s">
        <v>37</v>
      </c>
      <c r="P84" s="12">
        <v>0</v>
      </c>
      <c r="Q84" s="6">
        <v>100</v>
      </c>
      <c r="R84" s="7" t="s">
        <v>43</v>
      </c>
      <c r="S84" s="18">
        <v>112</v>
      </c>
      <c r="T84" s="35">
        <v>1889.29</v>
      </c>
      <c r="U84" s="11">
        <f t="shared" ref="U84:U85" si="75">T84*S84</f>
        <v>211600.47999999998</v>
      </c>
      <c r="V84" s="5">
        <v>372072</v>
      </c>
      <c r="W84" s="5">
        <v>124024</v>
      </c>
      <c r="X84" s="5">
        <v>124024</v>
      </c>
      <c r="Y84" s="41" t="e">
        <f>_xlfn.CEILING.MATH(#REF!)</f>
        <v>#REF!</v>
      </c>
      <c r="Z84" s="5"/>
      <c r="AA84" s="3">
        <v>44392</v>
      </c>
      <c r="AB84" s="3">
        <v>44652</v>
      </c>
      <c r="AC84" s="3">
        <v>45017</v>
      </c>
      <c r="AD84" s="42" t="s">
        <v>67</v>
      </c>
      <c r="AE84" s="3"/>
      <c r="AF84" s="3"/>
      <c r="AG84" s="3"/>
      <c r="AH84" s="4"/>
    </row>
    <row r="85" spans="1:34" ht="110.25" x14ac:dyDescent="0.25">
      <c r="A85" s="57" t="s">
        <v>40</v>
      </c>
      <c r="B85" s="3">
        <v>44301</v>
      </c>
      <c r="C85" s="6" t="s">
        <v>38</v>
      </c>
      <c r="D85" s="8" t="s">
        <v>70</v>
      </c>
      <c r="E85" s="40" t="s">
        <v>71</v>
      </c>
      <c r="F85" s="3">
        <v>44368</v>
      </c>
      <c r="G85" s="8" t="s">
        <v>62</v>
      </c>
      <c r="H85" s="61" t="s">
        <v>73</v>
      </c>
      <c r="I85" s="4" t="s">
        <v>44</v>
      </c>
      <c r="J85" s="5">
        <v>188459323.84</v>
      </c>
      <c r="K85" s="35">
        <v>188459323.84</v>
      </c>
      <c r="L85" s="35">
        <v>565377971.51999998</v>
      </c>
      <c r="M85" s="4" t="s">
        <v>63</v>
      </c>
      <c r="N85" s="4" t="s">
        <v>64</v>
      </c>
      <c r="O85" s="6" t="s">
        <v>22</v>
      </c>
      <c r="P85" s="12">
        <v>100</v>
      </c>
      <c r="Q85" s="6">
        <v>0</v>
      </c>
      <c r="R85" s="7" t="s">
        <v>43</v>
      </c>
      <c r="S85" s="4">
        <v>56</v>
      </c>
      <c r="T85" s="35">
        <v>1044.6400000000001</v>
      </c>
      <c r="U85" s="11">
        <f t="shared" si="75"/>
        <v>58499.840000000004</v>
      </c>
      <c r="V85" s="5">
        <v>541218</v>
      </c>
      <c r="W85" s="5">
        <v>180406</v>
      </c>
      <c r="X85" s="5">
        <v>180406</v>
      </c>
      <c r="Y85" s="41" t="e">
        <f>_xlfn.CEILING.MATH(#REF!)</f>
        <v>#REF!</v>
      </c>
      <c r="Z85" s="5"/>
      <c r="AA85" s="3">
        <v>44392</v>
      </c>
      <c r="AB85" s="3">
        <v>44652</v>
      </c>
      <c r="AC85" s="3">
        <v>45017</v>
      </c>
      <c r="AD85" s="42" t="s">
        <v>67</v>
      </c>
      <c r="AE85" s="3"/>
      <c r="AF85" s="3"/>
      <c r="AG85" s="3"/>
      <c r="AH85" s="4"/>
    </row>
    <row r="86" spans="1:34" ht="110.25" x14ac:dyDescent="0.25">
      <c r="A86" s="8" t="s">
        <v>2743</v>
      </c>
      <c r="B86" s="3">
        <v>44719</v>
      </c>
      <c r="C86" s="6" t="s">
        <v>38</v>
      </c>
      <c r="D86" s="8" t="s">
        <v>3104</v>
      </c>
      <c r="E86" s="9" t="s">
        <v>3103</v>
      </c>
      <c r="F86" s="3">
        <v>44746</v>
      </c>
      <c r="G86" s="6" t="s">
        <v>3009</v>
      </c>
      <c r="H86" s="4" t="s">
        <v>3010</v>
      </c>
      <c r="I86" s="4" t="s">
        <v>852</v>
      </c>
      <c r="J86" s="5">
        <v>255175.8</v>
      </c>
      <c r="K86" s="35">
        <f t="shared" ref="K86:L126" si="76">J86</f>
        <v>255175.8</v>
      </c>
      <c r="L86" s="35">
        <f t="shared" si="76"/>
        <v>255175.8</v>
      </c>
      <c r="M86" s="3" t="s">
        <v>1397</v>
      </c>
      <c r="N86" s="4" t="s">
        <v>3011</v>
      </c>
      <c r="O86" s="4" t="s">
        <v>33</v>
      </c>
      <c r="P86" s="12">
        <v>0</v>
      </c>
      <c r="Q86" s="6">
        <v>100</v>
      </c>
      <c r="R86" s="4" t="s">
        <v>34</v>
      </c>
      <c r="S86" s="6">
        <v>60</v>
      </c>
      <c r="T86" s="35" t="e">
        <f>J86/V86</f>
        <v>#REF!</v>
      </c>
      <c r="U86" s="5" t="e">
        <f t="shared" ref="U86:U118" si="77">T86*S86</f>
        <v>#REF!</v>
      </c>
      <c r="V86" s="5" t="e">
        <f>W86+#REF!+X86</f>
        <v>#REF!</v>
      </c>
      <c r="W86" s="5">
        <v>1380</v>
      </c>
      <c r="X86" s="5"/>
      <c r="Y86" s="5" t="e">
        <f>_xlfn.CEILING.MATH(#REF!)</f>
        <v>#REF!</v>
      </c>
      <c r="Z86" s="4"/>
      <c r="AA86" s="3">
        <v>44986</v>
      </c>
      <c r="AB86" s="3"/>
      <c r="AC86" s="3"/>
      <c r="AD86" s="4" t="s">
        <v>67</v>
      </c>
    </row>
    <row r="87" spans="1:34" ht="110.25" x14ac:dyDescent="0.25">
      <c r="A87" s="8" t="s">
        <v>2747</v>
      </c>
      <c r="B87" s="3">
        <v>44719</v>
      </c>
      <c r="C87" s="6" t="s">
        <v>38</v>
      </c>
      <c r="D87" s="8" t="s">
        <v>3106</v>
      </c>
      <c r="E87" s="9" t="s">
        <v>3105</v>
      </c>
      <c r="F87" s="3">
        <v>44746</v>
      </c>
      <c r="G87" s="8" t="s">
        <v>3012</v>
      </c>
      <c r="H87" s="4" t="s">
        <v>443</v>
      </c>
      <c r="I87" s="4" t="s">
        <v>1132</v>
      </c>
      <c r="J87" s="5">
        <v>16246512</v>
      </c>
      <c r="K87" s="35">
        <f t="shared" si="76"/>
        <v>16246512</v>
      </c>
      <c r="L87" s="35">
        <f t="shared" si="76"/>
        <v>16246512</v>
      </c>
      <c r="M87" s="4" t="s">
        <v>1682</v>
      </c>
      <c r="N87" s="4" t="s">
        <v>3013</v>
      </c>
      <c r="O87" s="4" t="s">
        <v>22</v>
      </c>
      <c r="P87" s="12">
        <v>100</v>
      </c>
      <c r="Q87" s="6">
        <v>0</v>
      </c>
      <c r="R87" s="6" t="s">
        <v>34</v>
      </c>
      <c r="S87" s="7">
        <v>120</v>
      </c>
      <c r="T87" s="35" t="e">
        <f>L87/V87</f>
        <v>#REF!</v>
      </c>
      <c r="U87" s="5" t="e">
        <f t="shared" si="77"/>
        <v>#REF!</v>
      </c>
      <c r="V87" s="5" t="e">
        <f>W87+#REF!+X87</f>
        <v>#REF!</v>
      </c>
      <c r="W87" s="5">
        <v>246720</v>
      </c>
      <c r="X87" s="5"/>
      <c r="Y87" s="5" t="e">
        <f>_xlfn.CEILING.MATH(#REF!)</f>
        <v>#REF!</v>
      </c>
      <c r="Z87" s="4"/>
      <c r="AA87" s="3">
        <v>44986</v>
      </c>
      <c r="AB87" s="3"/>
      <c r="AC87" s="3"/>
      <c r="AD87" s="4" t="s">
        <v>67</v>
      </c>
    </row>
    <row r="88" spans="1:34" ht="252" x14ac:dyDescent="0.25">
      <c r="A88" s="8" t="s">
        <v>2748</v>
      </c>
      <c r="B88" s="3">
        <v>44719</v>
      </c>
      <c r="C88" s="6" t="s">
        <v>38</v>
      </c>
      <c r="D88" s="8" t="s">
        <v>3108</v>
      </c>
      <c r="E88" s="9" t="s">
        <v>3107</v>
      </c>
      <c r="F88" s="3">
        <v>44746</v>
      </c>
      <c r="G88" s="6" t="s">
        <v>3014</v>
      </c>
      <c r="H88" s="4" t="s">
        <v>443</v>
      </c>
      <c r="I88" s="4" t="s">
        <v>2540</v>
      </c>
      <c r="J88" s="5">
        <v>9815754</v>
      </c>
      <c r="K88" s="35">
        <f t="shared" si="76"/>
        <v>9815754</v>
      </c>
      <c r="L88" s="35">
        <f t="shared" si="76"/>
        <v>9815754</v>
      </c>
      <c r="M88" s="4" t="s">
        <v>3015</v>
      </c>
      <c r="N88" s="4" t="s">
        <v>3016</v>
      </c>
      <c r="O88" s="4" t="s">
        <v>22</v>
      </c>
      <c r="P88" s="12">
        <v>100</v>
      </c>
      <c r="Q88" s="6">
        <v>0</v>
      </c>
      <c r="R88" s="6" t="s">
        <v>43</v>
      </c>
      <c r="S88" s="7">
        <v>60</v>
      </c>
      <c r="T88" s="35" t="e">
        <f>L88/V88</f>
        <v>#REF!</v>
      </c>
      <c r="U88" s="5" t="e">
        <f t="shared" si="77"/>
        <v>#REF!</v>
      </c>
      <c r="V88" s="5" t="e">
        <f>W88+#REF!+X88</f>
        <v>#REF!</v>
      </c>
      <c r="W88" s="5">
        <v>5363800</v>
      </c>
      <c r="X88" s="5"/>
      <c r="Y88" s="5" t="e">
        <f>_xlfn.CEILING.MATH(#REF!)</f>
        <v>#REF!</v>
      </c>
      <c r="Z88" s="4"/>
      <c r="AA88" s="3">
        <v>44986</v>
      </c>
      <c r="AB88" s="3"/>
      <c r="AC88" s="3"/>
      <c r="AD88" s="4" t="s">
        <v>67</v>
      </c>
    </row>
    <row r="89" spans="1:34" ht="78.75" x14ac:dyDescent="0.25">
      <c r="A89" s="8" t="s">
        <v>2717</v>
      </c>
      <c r="B89" s="3">
        <v>44721</v>
      </c>
      <c r="C89" s="6" t="s">
        <v>38</v>
      </c>
      <c r="D89" s="8" t="s">
        <v>3116</v>
      </c>
      <c r="E89" s="9" t="s">
        <v>3115</v>
      </c>
      <c r="F89" s="3">
        <v>44746</v>
      </c>
      <c r="G89" s="8" t="s">
        <v>3023</v>
      </c>
      <c r="H89" s="4" t="s">
        <v>73</v>
      </c>
      <c r="I89" s="4" t="s">
        <v>2609</v>
      </c>
      <c r="J89" s="5">
        <v>97072971</v>
      </c>
      <c r="K89" s="35">
        <f t="shared" si="76"/>
        <v>97072971</v>
      </c>
      <c r="L89" s="35">
        <f t="shared" si="76"/>
        <v>97072971</v>
      </c>
      <c r="M89" s="4" t="s">
        <v>1256</v>
      </c>
      <c r="N89" s="4" t="s">
        <v>3024</v>
      </c>
      <c r="O89" s="4" t="s">
        <v>22</v>
      </c>
      <c r="P89" s="12">
        <v>100</v>
      </c>
      <c r="Q89" s="6">
        <v>0</v>
      </c>
      <c r="R89" s="6" t="s">
        <v>34</v>
      </c>
      <c r="S89" s="7">
        <v>30</v>
      </c>
      <c r="T89" s="35" t="e">
        <f>L89/V89</f>
        <v>#REF!</v>
      </c>
      <c r="U89" s="5" t="e">
        <f t="shared" si="77"/>
        <v>#REF!</v>
      </c>
      <c r="V89" s="5" t="e">
        <f>W89+#REF!+X89</f>
        <v>#REF!</v>
      </c>
      <c r="W89" s="5">
        <v>4483740</v>
      </c>
      <c r="X89" s="5"/>
      <c r="Y89" s="5" t="e">
        <f>_xlfn.CEILING.MATH(#REF!)</f>
        <v>#REF!</v>
      </c>
      <c r="Z89" s="4"/>
      <c r="AA89" s="3">
        <v>44986</v>
      </c>
      <c r="AB89" s="3"/>
      <c r="AC89" s="3"/>
      <c r="AD89" s="4" t="s">
        <v>67</v>
      </c>
    </row>
    <row r="90" spans="1:34" ht="110.25" x14ac:dyDescent="0.25">
      <c r="A90" s="8" t="s">
        <v>2715</v>
      </c>
      <c r="B90" s="3">
        <v>44721</v>
      </c>
      <c r="C90" s="6" t="s">
        <v>38</v>
      </c>
      <c r="D90" s="8" t="s">
        <v>3123</v>
      </c>
      <c r="E90" s="9" t="s">
        <v>3119</v>
      </c>
      <c r="F90" s="3">
        <v>44746</v>
      </c>
      <c r="G90" s="6" t="s">
        <v>3028</v>
      </c>
      <c r="H90" s="4" t="s">
        <v>1403</v>
      </c>
      <c r="I90" s="4" t="s">
        <v>2539</v>
      </c>
      <c r="J90" s="5">
        <v>22402406.399999999</v>
      </c>
      <c r="K90" s="35">
        <f t="shared" si="76"/>
        <v>22402406.399999999</v>
      </c>
      <c r="L90" s="35">
        <f t="shared" si="76"/>
        <v>22402406.399999999</v>
      </c>
      <c r="M90" s="3" t="s">
        <v>1624</v>
      </c>
      <c r="N90" s="4" t="s">
        <v>2475</v>
      </c>
      <c r="O90" s="4" t="s">
        <v>22</v>
      </c>
      <c r="P90" s="12">
        <v>100</v>
      </c>
      <c r="Q90" s="6">
        <v>0</v>
      </c>
      <c r="R90" s="4" t="s">
        <v>34</v>
      </c>
      <c r="S90" s="6">
        <v>60</v>
      </c>
      <c r="T90" s="35" t="e">
        <f>J90/V90</f>
        <v>#REF!</v>
      </c>
      <c r="U90" s="5" t="e">
        <f t="shared" si="77"/>
        <v>#REF!</v>
      </c>
      <c r="V90" s="5" t="e">
        <f>W90+#REF!+X90</f>
        <v>#REF!</v>
      </c>
      <c r="W90" s="5">
        <v>795540</v>
      </c>
      <c r="X90" s="5"/>
      <c r="Y90" s="5" t="e">
        <f>_xlfn.CEILING.MATH(#REF!)</f>
        <v>#REF!</v>
      </c>
      <c r="Z90" s="4"/>
      <c r="AA90" s="3">
        <v>44986</v>
      </c>
      <c r="AB90" s="3"/>
      <c r="AC90" s="3"/>
      <c r="AD90" s="4" t="s">
        <v>67</v>
      </c>
    </row>
    <row r="91" spans="1:34" ht="126" x14ac:dyDescent="0.25">
      <c r="A91" s="8" t="s">
        <v>2714</v>
      </c>
      <c r="B91" s="3">
        <v>44721</v>
      </c>
      <c r="C91" s="6" t="s">
        <v>38</v>
      </c>
      <c r="D91" s="8" t="s">
        <v>3124</v>
      </c>
      <c r="E91" s="9" t="s">
        <v>3120</v>
      </c>
      <c r="F91" s="3">
        <v>44746</v>
      </c>
      <c r="G91" s="8" t="s">
        <v>3029</v>
      </c>
      <c r="H91" s="4" t="s">
        <v>73</v>
      </c>
      <c r="I91" s="4" t="s">
        <v>2611</v>
      </c>
      <c r="J91" s="5">
        <v>35863167.600000001</v>
      </c>
      <c r="K91" s="35">
        <f t="shared" si="76"/>
        <v>35863167.600000001</v>
      </c>
      <c r="L91" s="35">
        <f t="shared" si="76"/>
        <v>35863167.600000001</v>
      </c>
      <c r="M91" s="4" t="s">
        <v>1430</v>
      </c>
      <c r="N91" s="4" t="s">
        <v>3030</v>
      </c>
      <c r="O91" s="4" t="s">
        <v>37</v>
      </c>
      <c r="P91" s="12">
        <v>0</v>
      </c>
      <c r="Q91" s="6">
        <v>100</v>
      </c>
      <c r="R91" s="6" t="s">
        <v>34</v>
      </c>
      <c r="S91" s="7">
        <v>30</v>
      </c>
      <c r="T91" s="35" t="e">
        <f t="shared" ref="T91:T127" si="78">L91/V91</f>
        <v>#REF!</v>
      </c>
      <c r="U91" s="5" t="e">
        <f t="shared" si="77"/>
        <v>#REF!</v>
      </c>
      <c r="V91" s="5" t="e">
        <f>W91+#REF!+X91</f>
        <v>#REF!</v>
      </c>
      <c r="W91" s="5">
        <v>86580</v>
      </c>
      <c r="X91" s="5"/>
      <c r="Y91" s="5" t="e">
        <f>_xlfn.CEILING.MATH(#REF!)</f>
        <v>#REF!</v>
      </c>
      <c r="Z91" s="4"/>
      <c r="AA91" s="3">
        <v>44986</v>
      </c>
      <c r="AB91" s="3"/>
      <c r="AC91" s="3"/>
      <c r="AD91" s="4" t="s">
        <v>67</v>
      </c>
    </row>
    <row r="92" spans="1:34" ht="110.25" x14ac:dyDescent="0.25">
      <c r="A92" s="8" t="s">
        <v>2713</v>
      </c>
      <c r="B92" s="3">
        <v>44721</v>
      </c>
      <c r="C92" s="6" t="s">
        <v>38</v>
      </c>
      <c r="D92" s="8" t="s">
        <v>3125</v>
      </c>
      <c r="E92" s="9" t="s">
        <v>3121</v>
      </c>
      <c r="F92" s="3">
        <v>44746</v>
      </c>
      <c r="G92" s="6" t="s">
        <v>3031</v>
      </c>
      <c r="H92" s="4" t="s">
        <v>1403</v>
      </c>
      <c r="I92" s="4" t="s">
        <v>2559</v>
      </c>
      <c r="J92" s="5">
        <v>2508579</v>
      </c>
      <c r="K92" s="35">
        <f t="shared" si="76"/>
        <v>2508579</v>
      </c>
      <c r="L92" s="35">
        <f t="shared" si="76"/>
        <v>2508579</v>
      </c>
      <c r="M92" s="4" t="s">
        <v>1624</v>
      </c>
      <c r="N92" s="4" t="s">
        <v>2436</v>
      </c>
      <c r="O92" s="4" t="s">
        <v>22</v>
      </c>
      <c r="P92" s="12">
        <v>100</v>
      </c>
      <c r="Q92" s="6">
        <v>0</v>
      </c>
      <c r="R92" s="6" t="s">
        <v>34</v>
      </c>
      <c r="S92" s="7">
        <v>20</v>
      </c>
      <c r="T92" s="35" t="e">
        <f t="shared" si="78"/>
        <v>#REF!</v>
      </c>
      <c r="U92" s="5" t="e">
        <f t="shared" si="77"/>
        <v>#REF!</v>
      </c>
      <c r="V92" s="5" t="e">
        <f>W92+#REF!+X92</f>
        <v>#REF!</v>
      </c>
      <c r="W92" s="5">
        <v>79260</v>
      </c>
      <c r="X92" s="5"/>
      <c r="Y92" s="5" t="e">
        <f>_xlfn.CEILING.MATH(#REF!)</f>
        <v>#REF!</v>
      </c>
      <c r="Z92" s="4"/>
      <c r="AA92" s="3">
        <v>44986</v>
      </c>
      <c r="AB92" s="3"/>
      <c r="AC92" s="3"/>
      <c r="AD92" s="4" t="s">
        <v>67</v>
      </c>
    </row>
    <row r="93" spans="1:34" ht="110.25" x14ac:dyDescent="0.25">
      <c r="A93" s="8" t="s">
        <v>2710</v>
      </c>
      <c r="B93" s="3">
        <v>44721</v>
      </c>
      <c r="C93" s="6" t="s">
        <v>38</v>
      </c>
      <c r="D93" s="8" t="s">
        <v>3128</v>
      </c>
      <c r="E93" s="9" t="s">
        <v>3127</v>
      </c>
      <c r="F93" s="3">
        <v>44746</v>
      </c>
      <c r="G93" s="8" t="s">
        <v>3034</v>
      </c>
      <c r="H93" s="4" t="s">
        <v>73</v>
      </c>
      <c r="I93" s="4" t="s">
        <v>867</v>
      </c>
      <c r="J93" s="5">
        <v>766871</v>
      </c>
      <c r="K93" s="35">
        <f t="shared" si="76"/>
        <v>766871</v>
      </c>
      <c r="L93" s="35">
        <f t="shared" si="76"/>
        <v>766871</v>
      </c>
      <c r="M93" s="4" t="s">
        <v>1256</v>
      </c>
      <c r="N93" s="4" t="s">
        <v>3035</v>
      </c>
      <c r="O93" s="4" t="s">
        <v>22</v>
      </c>
      <c r="P93" s="12">
        <v>100</v>
      </c>
      <c r="Q93" s="6">
        <v>0</v>
      </c>
      <c r="R93" s="6" t="s">
        <v>34</v>
      </c>
      <c r="S93" s="7">
        <v>60</v>
      </c>
      <c r="T93" s="35" t="e">
        <f t="shared" si="78"/>
        <v>#REF!</v>
      </c>
      <c r="U93" s="5" t="e">
        <f t="shared" si="77"/>
        <v>#REF!</v>
      </c>
      <c r="V93" s="5" t="e">
        <f>W93+#REF!+X93</f>
        <v>#REF!</v>
      </c>
      <c r="W93" s="5">
        <v>154300</v>
      </c>
      <c r="X93" s="5"/>
      <c r="Y93" s="5" t="e">
        <f>_xlfn.CEILING.MATH(#REF!)</f>
        <v>#REF!</v>
      </c>
      <c r="Z93" s="4"/>
      <c r="AA93" s="3">
        <v>44986</v>
      </c>
      <c r="AB93" s="3"/>
      <c r="AC93" s="3"/>
      <c r="AD93" s="4" t="s">
        <v>67</v>
      </c>
    </row>
    <row r="94" spans="1:34" ht="110.25" x14ac:dyDescent="0.25">
      <c r="A94" s="8" t="s">
        <v>2704</v>
      </c>
      <c r="B94" s="3">
        <v>44721</v>
      </c>
      <c r="C94" s="6" t="s">
        <v>38</v>
      </c>
      <c r="D94" s="8" t="s">
        <v>3133</v>
      </c>
      <c r="E94" s="9" t="s">
        <v>3132</v>
      </c>
      <c r="F94" s="3">
        <v>44746</v>
      </c>
      <c r="G94" s="6" t="s">
        <v>3019</v>
      </c>
      <c r="H94" s="4" t="s">
        <v>73</v>
      </c>
      <c r="I94" s="4" t="s">
        <v>1060</v>
      </c>
      <c r="J94" s="5">
        <v>16365009.57</v>
      </c>
      <c r="K94" s="35">
        <f t="shared" si="76"/>
        <v>16365009.57</v>
      </c>
      <c r="L94" s="35">
        <f t="shared" si="76"/>
        <v>16365009.57</v>
      </c>
      <c r="M94" s="4" t="s">
        <v>1256</v>
      </c>
      <c r="N94" s="4" t="s">
        <v>3037</v>
      </c>
      <c r="O94" s="4" t="s">
        <v>22</v>
      </c>
      <c r="P94" s="12">
        <v>100</v>
      </c>
      <c r="Q94" s="6">
        <v>0</v>
      </c>
      <c r="R94" s="6" t="s">
        <v>34</v>
      </c>
      <c r="S94" s="7">
        <v>60</v>
      </c>
      <c r="T94" s="35" t="e">
        <f t="shared" si="78"/>
        <v>#REF!</v>
      </c>
      <c r="U94" s="5" t="e">
        <f t="shared" si="77"/>
        <v>#REF!</v>
      </c>
      <c r="V94" s="5" t="e">
        <f>W94+#REF!+X94</f>
        <v>#REF!</v>
      </c>
      <c r="W94" s="5">
        <v>1516683</v>
      </c>
      <c r="X94" s="5"/>
      <c r="Y94" s="5" t="e">
        <f>_xlfn.CEILING.MATH(#REF!)</f>
        <v>#REF!</v>
      </c>
      <c r="Z94" s="4"/>
      <c r="AA94" s="3">
        <v>44986</v>
      </c>
      <c r="AB94" s="3"/>
      <c r="AC94" s="3"/>
      <c r="AD94" s="4" t="s">
        <v>67</v>
      </c>
    </row>
    <row r="95" spans="1:34" ht="252" x14ac:dyDescent="0.25">
      <c r="A95" s="8" t="s">
        <v>2757</v>
      </c>
      <c r="B95" s="3">
        <v>44722</v>
      </c>
      <c r="C95" s="6" t="s">
        <v>38</v>
      </c>
      <c r="D95" s="8" t="s">
        <v>3135</v>
      </c>
      <c r="E95" s="9" t="s">
        <v>3134</v>
      </c>
      <c r="F95" s="3">
        <v>44750</v>
      </c>
      <c r="G95" s="8" t="s">
        <v>3082</v>
      </c>
      <c r="H95" s="4" t="s">
        <v>77</v>
      </c>
      <c r="I95" s="4" t="s">
        <v>2612</v>
      </c>
      <c r="J95" s="5">
        <v>790105012.04999995</v>
      </c>
      <c r="K95" s="35">
        <f t="shared" si="76"/>
        <v>790105012.04999995</v>
      </c>
      <c r="L95" s="35">
        <f t="shared" si="76"/>
        <v>790105012.04999995</v>
      </c>
      <c r="M95" s="4" t="s">
        <v>3083</v>
      </c>
      <c r="N95" s="4" t="s">
        <v>3084</v>
      </c>
      <c r="O95" s="4" t="s">
        <v>3085</v>
      </c>
      <c r="P95" s="12">
        <v>0</v>
      </c>
      <c r="Q95" s="6">
        <v>100</v>
      </c>
      <c r="R95" s="6" t="s">
        <v>34</v>
      </c>
      <c r="S95" s="7">
        <v>30</v>
      </c>
      <c r="T95" s="35" t="e">
        <f t="shared" si="78"/>
        <v>#REF!</v>
      </c>
      <c r="U95" s="5" t="e">
        <f t="shared" si="77"/>
        <v>#REF!</v>
      </c>
      <c r="V95" s="5" t="e">
        <f>W95+#REF!+X95</f>
        <v>#REF!</v>
      </c>
      <c r="W95" s="5">
        <v>1506885</v>
      </c>
      <c r="X95" s="5"/>
      <c r="Y95" s="5" t="e">
        <f>_xlfn.CEILING.MATH(#REF!)</f>
        <v>#REF!</v>
      </c>
      <c r="Z95" s="4"/>
      <c r="AA95" s="3">
        <v>44986</v>
      </c>
      <c r="AB95" s="3"/>
      <c r="AC95" s="3"/>
      <c r="AD95" s="4" t="s">
        <v>67</v>
      </c>
    </row>
    <row r="96" spans="1:34" ht="78.75" x14ac:dyDescent="0.25">
      <c r="A96" s="8" t="s">
        <v>2949</v>
      </c>
      <c r="B96" s="3">
        <v>44722</v>
      </c>
      <c r="C96" s="6" t="s">
        <v>38</v>
      </c>
      <c r="D96" s="8" t="s">
        <v>3137</v>
      </c>
      <c r="E96" s="9" t="s">
        <v>3136</v>
      </c>
      <c r="F96" s="3">
        <v>44746</v>
      </c>
      <c r="G96" s="6" t="s">
        <v>3038</v>
      </c>
      <c r="H96" s="4" t="s">
        <v>73</v>
      </c>
      <c r="I96" s="4" t="s">
        <v>2617</v>
      </c>
      <c r="J96" s="5">
        <v>883797.6</v>
      </c>
      <c r="K96" s="35">
        <f t="shared" si="76"/>
        <v>883797.6</v>
      </c>
      <c r="L96" s="35">
        <f t="shared" si="76"/>
        <v>883797.6</v>
      </c>
      <c r="M96" s="4" t="s">
        <v>35</v>
      </c>
      <c r="N96" s="4" t="s">
        <v>2976</v>
      </c>
      <c r="O96" s="4" t="s">
        <v>499</v>
      </c>
      <c r="P96" s="12">
        <v>0</v>
      </c>
      <c r="Q96" s="6">
        <v>100</v>
      </c>
      <c r="R96" s="6" t="s">
        <v>43</v>
      </c>
      <c r="S96" s="7">
        <v>60</v>
      </c>
      <c r="T96" s="35" t="e">
        <f t="shared" si="78"/>
        <v>#REF!</v>
      </c>
      <c r="U96" s="5" t="e">
        <f t="shared" si="77"/>
        <v>#REF!</v>
      </c>
      <c r="V96" s="5" t="e">
        <f>W96+#REF!+X96</f>
        <v>#REF!</v>
      </c>
      <c r="W96" s="5">
        <v>26040</v>
      </c>
      <c r="X96" s="5"/>
      <c r="Y96" s="5" t="e">
        <f>_xlfn.CEILING.MATH(#REF!)</f>
        <v>#REF!</v>
      </c>
      <c r="Z96" s="4"/>
      <c r="AA96" s="3">
        <v>44958</v>
      </c>
      <c r="AB96" s="3"/>
      <c r="AC96" s="3"/>
      <c r="AD96" s="4" t="s">
        <v>67</v>
      </c>
    </row>
    <row r="97" spans="1:30" ht="393.75" x14ac:dyDescent="0.25">
      <c r="A97" s="8" t="s">
        <v>2950</v>
      </c>
      <c r="B97" s="3">
        <v>44722</v>
      </c>
      <c r="C97" s="6" t="s">
        <v>38</v>
      </c>
      <c r="D97" s="8" t="s">
        <v>3139</v>
      </c>
      <c r="E97" s="9" t="s">
        <v>3138</v>
      </c>
      <c r="F97" s="3">
        <v>44746</v>
      </c>
      <c r="G97" s="8" t="s">
        <v>3039</v>
      </c>
      <c r="H97" s="4" t="s">
        <v>443</v>
      </c>
      <c r="I97" s="4" t="s">
        <v>672</v>
      </c>
      <c r="J97" s="5">
        <v>106367039.56</v>
      </c>
      <c r="K97" s="35">
        <f t="shared" si="76"/>
        <v>106367039.56</v>
      </c>
      <c r="L97" s="35">
        <f t="shared" si="76"/>
        <v>106367039.56</v>
      </c>
      <c r="M97" s="4" t="s">
        <v>3040</v>
      </c>
      <c r="N97" s="4" t="s">
        <v>3041</v>
      </c>
      <c r="O97" s="4" t="s">
        <v>22</v>
      </c>
      <c r="P97" s="12">
        <v>100</v>
      </c>
      <c r="Q97" s="6">
        <v>0</v>
      </c>
      <c r="R97" s="6" t="s">
        <v>34</v>
      </c>
      <c r="S97" s="7">
        <v>60</v>
      </c>
      <c r="T97" s="35" t="e">
        <f t="shared" si="78"/>
        <v>#REF!</v>
      </c>
      <c r="U97" s="5" t="e">
        <f t="shared" si="77"/>
        <v>#REF!</v>
      </c>
      <c r="V97" s="5" t="e">
        <f>W97+#REF!+X97</f>
        <v>#REF!</v>
      </c>
      <c r="W97" s="5">
        <v>1198772</v>
      </c>
      <c r="X97" s="5"/>
      <c r="Y97" s="5" t="e">
        <f>_xlfn.CEILING.MATH(#REF!)</f>
        <v>#REF!</v>
      </c>
      <c r="Z97" s="4"/>
      <c r="AA97" s="3">
        <v>44986</v>
      </c>
      <c r="AB97" s="3"/>
      <c r="AC97" s="3"/>
      <c r="AD97" s="4" t="s">
        <v>67</v>
      </c>
    </row>
    <row r="98" spans="1:30" ht="126" x14ac:dyDescent="0.25">
      <c r="A98" s="8" t="s">
        <v>2952</v>
      </c>
      <c r="B98" s="3">
        <v>44728</v>
      </c>
      <c r="C98" s="6" t="s">
        <v>38</v>
      </c>
      <c r="D98" s="8" t="s">
        <v>3380</v>
      </c>
      <c r="E98" s="9" t="s">
        <v>3379</v>
      </c>
      <c r="F98" s="3">
        <v>44763</v>
      </c>
      <c r="G98" s="8" t="s">
        <v>3339</v>
      </c>
      <c r="H98" s="4" t="s">
        <v>2524</v>
      </c>
      <c r="I98" s="4" t="s">
        <v>2608</v>
      </c>
      <c r="J98" s="5">
        <v>1219198</v>
      </c>
      <c r="K98" s="35">
        <f t="shared" si="76"/>
        <v>1219198</v>
      </c>
      <c r="L98" s="35">
        <f t="shared" si="76"/>
        <v>1219198</v>
      </c>
      <c r="M98" s="4" t="s">
        <v>3340</v>
      </c>
      <c r="N98" s="4" t="s">
        <v>3341</v>
      </c>
      <c r="O98" s="4" t="s">
        <v>22</v>
      </c>
      <c r="P98" s="12">
        <v>100</v>
      </c>
      <c r="Q98" s="6">
        <v>0</v>
      </c>
      <c r="R98" s="6" t="s">
        <v>26</v>
      </c>
      <c r="S98" s="7">
        <v>240</v>
      </c>
      <c r="T98" s="35" t="e">
        <f t="shared" si="78"/>
        <v>#REF!</v>
      </c>
      <c r="U98" s="5" t="e">
        <f t="shared" si="77"/>
        <v>#REF!</v>
      </c>
      <c r="V98" s="5" t="e">
        <f>W98+#REF!+X98</f>
        <v>#REF!</v>
      </c>
      <c r="W98" s="5">
        <v>1219198</v>
      </c>
      <c r="X98" s="5"/>
      <c r="Y98" s="5" t="e">
        <f>_xlfn.CEILING.MATH(#REF!)</f>
        <v>#REF!</v>
      </c>
      <c r="Z98" s="4"/>
      <c r="AA98" s="3">
        <v>44986</v>
      </c>
      <c r="AB98" s="3"/>
      <c r="AC98" s="3"/>
      <c r="AD98" s="4" t="s">
        <v>67</v>
      </c>
    </row>
    <row r="99" spans="1:30" ht="110.25" x14ac:dyDescent="0.25">
      <c r="A99" s="8" t="s">
        <v>2953</v>
      </c>
      <c r="B99" s="3">
        <v>44728</v>
      </c>
      <c r="C99" s="6" t="s">
        <v>38</v>
      </c>
      <c r="D99" s="8" t="s">
        <v>3320</v>
      </c>
      <c r="E99" s="9" t="s">
        <v>3287</v>
      </c>
      <c r="F99" s="3">
        <v>44754</v>
      </c>
      <c r="G99" s="6" t="s">
        <v>3206</v>
      </c>
      <c r="H99" s="4" t="s">
        <v>73</v>
      </c>
      <c r="I99" s="4" t="s">
        <v>2667</v>
      </c>
      <c r="J99" s="5">
        <v>56931969.030000001</v>
      </c>
      <c r="K99" s="35">
        <f t="shared" si="76"/>
        <v>56931969.030000001</v>
      </c>
      <c r="L99" s="35">
        <f t="shared" si="76"/>
        <v>56931969.030000001</v>
      </c>
      <c r="M99" s="4" t="s">
        <v>1645</v>
      </c>
      <c r="N99" s="4" t="s">
        <v>3208</v>
      </c>
      <c r="O99" s="4" t="s">
        <v>22</v>
      </c>
      <c r="P99" s="12">
        <v>100</v>
      </c>
      <c r="Q99" s="6">
        <v>0</v>
      </c>
      <c r="R99" s="6" t="s">
        <v>43</v>
      </c>
      <c r="S99" s="7">
        <v>30</v>
      </c>
      <c r="T99" s="35" t="e">
        <f t="shared" si="78"/>
        <v>#REF!</v>
      </c>
      <c r="U99" s="5" t="e">
        <f t="shared" si="77"/>
        <v>#REF!</v>
      </c>
      <c r="V99" s="5" t="e">
        <f>W99+#REF!+X99</f>
        <v>#REF!</v>
      </c>
      <c r="W99" s="5">
        <v>1302493</v>
      </c>
      <c r="X99" s="5"/>
      <c r="Y99" s="5" t="e">
        <f>_xlfn.CEILING.MATH(#REF!)</f>
        <v>#REF!</v>
      </c>
      <c r="Z99" s="4"/>
      <c r="AA99" s="3">
        <v>44986</v>
      </c>
      <c r="AB99" s="3"/>
      <c r="AC99" s="3"/>
      <c r="AD99" s="4" t="s">
        <v>67</v>
      </c>
    </row>
    <row r="100" spans="1:30" x14ac:dyDescent="0.25">
      <c r="A100" s="8" t="s">
        <v>2954</v>
      </c>
      <c r="B100" s="3">
        <v>44728</v>
      </c>
      <c r="C100" s="6" t="s">
        <v>38</v>
      </c>
      <c r="D100" s="8" t="s">
        <v>462</v>
      </c>
      <c r="E100" s="9" t="s">
        <v>462</v>
      </c>
      <c r="F100" s="3" t="s">
        <v>462</v>
      </c>
      <c r="G100" s="8" t="s">
        <v>462</v>
      </c>
      <c r="H100" s="4" t="s">
        <v>462</v>
      </c>
      <c r="I100" s="4" t="s">
        <v>2618</v>
      </c>
      <c r="J100" s="5">
        <v>0</v>
      </c>
      <c r="K100" s="35">
        <f t="shared" si="76"/>
        <v>0</v>
      </c>
      <c r="L100" s="35">
        <f t="shared" si="76"/>
        <v>0</v>
      </c>
      <c r="M100" s="4"/>
      <c r="N100" s="4"/>
      <c r="O100" s="4"/>
      <c r="P100" s="12"/>
      <c r="Q100" s="6"/>
      <c r="R100" s="6"/>
      <c r="S100" s="7"/>
      <c r="T100" s="35" t="e">
        <f t="shared" si="78"/>
        <v>#REF!</v>
      </c>
      <c r="U100" s="5" t="e">
        <f t="shared" si="77"/>
        <v>#REF!</v>
      </c>
      <c r="V100" s="5" t="e">
        <f>W100+#REF!+X100</f>
        <v>#REF!</v>
      </c>
      <c r="W100" s="5"/>
      <c r="X100" s="5"/>
      <c r="Y100" s="5" t="e">
        <f>_xlfn.CEILING.MATH(#REF!)</f>
        <v>#REF!</v>
      </c>
      <c r="Z100" s="4"/>
      <c r="AA100" s="3"/>
      <c r="AB100" s="3"/>
      <c r="AC100" s="3"/>
      <c r="AD100" s="4"/>
    </row>
    <row r="101" spans="1:30" ht="409.5" x14ac:dyDescent="0.25">
      <c r="A101" s="8" t="s">
        <v>2955</v>
      </c>
      <c r="B101" s="3">
        <v>44728</v>
      </c>
      <c r="C101" s="6" t="s">
        <v>38</v>
      </c>
      <c r="D101" s="8" t="s">
        <v>3378</v>
      </c>
      <c r="E101" s="9" t="s">
        <v>3377</v>
      </c>
      <c r="F101" s="3">
        <v>44764</v>
      </c>
      <c r="G101" s="6" t="s">
        <v>3374</v>
      </c>
      <c r="H101" s="4" t="s">
        <v>443</v>
      </c>
      <c r="I101" s="4" t="s">
        <v>2616</v>
      </c>
      <c r="J101" s="5">
        <v>164631709.34</v>
      </c>
      <c r="K101" s="35">
        <f t="shared" si="76"/>
        <v>164631709.34</v>
      </c>
      <c r="L101" s="35">
        <f t="shared" si="76"/>
        <v>164631709.34</v>
      </c>
      <c r="M101" s="4" t="s">
        <v>3381</v>
      </c>
      <c r="N101" s="4" t="s">
        <v>3382</v>
      </c>
      <c r="O101" s="4" t="s">
        <v>22</v>
      </c>
      <c r="P101" s="12">
        <v>100</v>
      </c>
      <c r="Q101" s="6">
        <v>0</v>
      </c>
      <c r="R101" s="6" t="s">
        <v>43</v>
      </c>
      <c r="S101" s="7">
        <v>60</v>
      </c>
      <c r="T101" s="35" t="e">
        <f t="shared" si="78"/>
        <v>#REF!</v>
      </c>
      <c r="U101" s="5" t="e">
        <f t="shared" si="77"/>
        <v>#REF!</v>
      </c>
      <c r="V101" s="5" t="e">
        <f>W101+#REF!+X101</f>
        <v>#REF!</v>
      </c>
      <c r="W101" s="5">
        <v>1834541</v>
      </c>
      <c r="X101" s="5"/>
      <c r="Y101" s="5" t="e">
        <f>_xlfn.CEILING.MATH(#REF!)</f>
        <v>#REF!</v>
      </c>
      <c r="Z101" s="4"/>
      <c r="AA101" s="3">
        <v>44986</v>
      </c>
      <c r="AB101" s="3"/>
      <c r="AC101" s="3"/>
      <c r="AD101" s="4" t="s">
        <v>67</v>
      </c>
    </row>
    <row r="102" spans="1:30" ht="110.25" x14ac:dyDescent="0.25">
      <c r="A102" s="8" t="s">
        <v>2839</v>
      </c>
      <c r="B102" s="3">
        <v>44728</v>
      </c>
      <c r="C102" s="6" t="s">
        <v>38</v>
      </c>
      <c r="D102" s="8" t="s">
        <v>3312</v>
      </c>
      <c r="E102" s="9" t="s">
        <v>3309</v>
      </c>
      <c r="F102" s="3">
        <v>44761</v>
      </c>
      <c r="G102" s="8" t="s">
        <v>3306</v>
      </c>
      <c r="H102" s="4" t="s">
        <v>2980</v>
      </c>
      <c r="I102" s="4" t="s">
        <v>2838</v>
      </c>
      <c r="J102" s="5">
        <v>15234622.199999999</v>
      </c>
      <c r="K102" s="35">
        <f t="shared" si="76"/>
        <v>15234622.199999999</v>
      </c>
      <c r="L102" s="35">
        <f t="shared" si="76"/>
        <v>15234622.199999999</v>
      </c>
      <c r="M102" s="4" t="s">
        <v>3313</v>
      </c>
      <c r="N102" s="4" t="s">
        <v>3314</v>
      </c>
      <c r="O102" s="4" t="s">
        <v>22</v>
      </c>
      <c r="P102" s="12">
        <v>100</v>
      </c>
      <c r="Q102" s="6">
        <v>0</v>
      </c>
      <c r="R102" s="6" t="s">
        <v>43</v>
      </c>
      <c r="S102" s="7">
        <v>60</v>
      </c>
      <c r="T102" s="35" t="e">
        <f t="shared" si="78"/>
        <v>#REF!</v>
      </c>
      <c r="U102" s="5" t="e">
        <f t="shared" si="77"/>
        <v>#REF!</v>
      </c>
      <c r="V102" s="5" t="e">
        <f>W102+#REF!+X102</f>
        <v>#REF!</v>
      </c>
      <c r="W102" s="5">
        <v>303660</v>
      </c>
      <c r="X102" s="5"/>
      <c r="Y102" s="5" t="e">
        <f>_xlfn.CEILING.MATH(#REF!)</f>
        <v>#REF!</v>
      </c>
      <c r="Z102" s="4"/>
      <c r="AA102" s="3">
        <v>44986</v>
      </c>
      <c r="AB102" s="3"/>
      <c r="AC102" s="3"/>
      <c r="AD102" s="4" t="s">
        <v>67</v>
      </c>
    </row>
    <row r="103" spans="1:30" ht="409.5" x14ac:dyDescent="0.25">
      <c r="A103" s="8" t="s">
        <v>2840</v>
      </c>
      <c r="B103" s="3">
        <v>44728</v>
      </c>
      <c r="C103" s="6" t="s">
        <v>38</v>
      </c>
      <c r="D103" s="8" t="s">
        <v>3388</v>
      </c>
      <c r="E103" s="9" t="s">
        <v>3288</v>
      </c>
      <c r="F103" s="3">
        <v>44754</v>
      </c>
      <c r="G103" s="8" t="s">
        <v>3321</v>
      </c>
      <c r="H103" s="4" t="s">
        <v>443</v>
      </c>
      <c r="I103" s="4" t="s">
        <v>2669</v>
      </c>
      <c r="J103" s="5">
        <v>228488112.71000001</v>
      </c>
      <c r="K103" s="35">
        <f t="shared" si="76"/>
        <v>228488112.71000001</v>
      </c>
      <c r="L103" s="35">
        <f t="shared" si="76"/>
        <v>228488112.71000001</v>
      </c>
      <c r="M103" s="4" t="s">
        <v>3222</v>
      </c>
      <c r="N103" s="4" t="s">
        <v>3223</v>
      </c>
      <c r="O103" s="4" t="s">
        <v>22</v>
      </c>
      <c r="P103" s="12">
        <v>100</v>
      </c>
      <c r="Q103" s="6">
        <v>0</v>
      </c>
      <c r="R103" s="6" t="s">
        <v>43</v>
      </c>
      <c r="S103" s="18" t="s">
        <v>3224</v>
      </c>
      <c r="T103" s="35" t="e">
        <f t="shared" si="78"/>
        <v>#REF!</v>
      </c>
      <c r="U103" s="21" t="s">
        <v>3262</v>
      </c>
      <c r="V103" s="5" t="e">
        <f>W103+#REF!+X103</f>
        <v>#REF!</v>
      </c>
      <c r="W103" s="5">
        <v>8210137</v>
      </c>
      <c r="X103" s="5"/>
      <c r="Y103" s="5" t="e">
        <f>_xlfn.CEILING.MATH(#REF!)</f>
        <v>#REF!</v>
      </c>
      <c r="Z103" s="4"/>
      <c r="AA103" s="3">
        <v>44986</v>
      </c>
      <c r="AB103" s="3"/>
      <c r="AC103" s="3"/>
      <c r="AD103" s="4" t="s">
        <v>67</v>
      </c>
    </row>
    <row r="104" spans="1:30" ht="110.25" x14ac:dyDescent="0.25">
      <c r="A104" s="8" t="s">
        <v>2956</v>
      </c>
      <c r="B104" s="3">
        <v>44728</v>
      </c>
      <c r="C104" s="6" t="s">
        <v>38</v>
      </c>
      <c r="D104" s="8" t="s">
        <v>3391</v>
      </c>
      <c r="E104" s="9" t="s">
        <v>3390</v>
      </c>
      <c r="F104" s="3">
        <v>44764</v>
      </c>
      <c r="G104" s="8" t="s">
        <v>3375</v>
      </c>
      <c r="H104" s="4" t="s">
        <v>73</v>
      </c>
      <c r="I104" s="4" t="s">
        <v>2615</v>
      </c>
      <c r="J104" s="5">
        <v>8821553.4000000004</v>
      </c>
      <c r="K104" s="35">
        <f t="shared" si="76"/>
        <v>8821553.4000000004</v>
      </c>
      <c r="L104" s="35">
        <f t="shared" si="76"/>
        <v>8821553.4000000004</v>
      </c>
      <c r="M104" s="4" t="s">
        <v>2070</v>
      </c>
      <c r="N104" s="4" t="s">
        <v>3392</v>
      </c>
      <c r="O104" s="4" t="s">
        <v>37</v>
      </c>
      <c r="P104" s="12">
        <v>0</v>
      </c>
      <c r="Q104" s="6">
        <v>100</v>
      </c>
      <c r="R104" s="6" t="s">
        <v>43</v>
      </c>
      <c r="S104" s="7">
        <v>30</v>
      </c>
      <c r="T104" s="35" t="e">
        <f t="shared" si="78"/>
        <v>#REF!</v>
      </c>
      <c r="U104" s="5" t="e">
        <f t="shared" si="77"/>
        <v>#REF!</v>
      </c>
      <c r="V104" s="5" t="e">
        <f>W104+#REF!+X104</f>
        <v>#REF!</v>
      </c>
      <c r="W104" s="5">
        <v>22770</v>
      </c>
      <c r="X104" s="5"/>
      <c r="Y104" s="5" t="e">
        <f>_xlfn.CEILING.MATH(#REF!)</f>
        <v>#REF!</v>
      </c>
      <c r="Z104" s="4"/>
      <c r="AA104" s="3">
        <v>44958</v>
      </c>
      <c r="AB104" s="3"/>
      <c r="AC104" s="3"/>
      <c r="AD104" s="4" t="s">
        <v>67</v>
      </c>
    </row>
    <row r="105" spans="1:30" ht="75" x14ac:dyDescent="0.25">
      <c r="A105" s="8" t="s">
        <v>2958</v>
      </c>
      <c r="B105" s="3">
        <v>44728</v>
      </c>
      <c r="C105" s="6" t="s">
        <v>38</v>
      </c>
      <c r="D105" s="8" t="s">
        <v>3389</v>
      </c>
      <c r="E105" s="9" t="s">
        <v>3310</v>
      </c>
      <c r="F105" s="3">
        <v>44761</v>
      </c>
      <c r="G105" s="8" t="s">
        <v>3307</v>
      </c>
      <c r="H105" s="4" t="s">
        <v>73</v>
      </c>
      <c r="I105" s="4" t="s">
        <v>2957</v>
      </c>
      <c r="J105" s="5">
        <v>41465835.600000001</v>
      </c>
      <c r="K105" s="35">
        <f t="shared" si="76"/>
        <v>41465835.600000001</v>
      </c>
      <c r="L105" s="35">
        <f t="shared" si="76"/>
        <v>41465835.600000001</v>
      </c>
      <c r="M105" s="4" t="s">
        <v>1199</v>
      </c>
      <c r="N105" s="4" t="s">
        <v>3315</v>
      </c>
      <c r="O105" s="4" t="s">
        <v>22</v>
      </c>
      <c r="P105" s="12">
        <v>100</v>
      </c>
      <c r="Q105" s="6">
        <v>0</v>
      </c>
      <c r="R105" s="6" t="s">
        <v>43</v>
      </c>
      <c r="S105" s="7">
        <v>60</v>
      </c>
      <c r="T105" s="35" t="e">
        <f t="shared" si="78"/>
        <v>#REF!</v>
      </c>
      <c r="U105" s="5" t="e">
        <f t="shared" si="77"/>
        <v>#REF!</v>
      </c>
      <c r="V105" s="5" t="e">
        <f>W105+#REF!+X105</f>
        <v>#REF!</v>
      </c>
      <c r="W105" s="5">
        <v>2803640</v>
      </c>
      <c r="X105" s="5"/>
      <c r="Y105" s="5" t="e">
        <f>_xlfn.CEILING.MATH(#REF!)</f>
        <v>#REF!</v>
      </c>
      <c r="Z105" s="4"/>
      <c r="AA105" s="3">
        <v>44986</v>
      </c>
      <c r="AB105" s="3"/>
      <c r="AC105" s="3"/>
      <c r="AD105" s="4" t="s">
        <v>67</v>
      </c>
    </row>
    <row r="106" spans="1:30" ht="75" x14ac:dyDescent="0.25">
      <c r="A106" s="8" t="s">
        <v>2959</v>
      </c>
      <c r="B106" s="3">
        <v>44728</v>
      </c>
      <c r="C106" s="6" t="s">
        <v>38</v>
      </c>
      <c r="D106" s="8" t="s">
        <v>3429</v>
      </c>
      <c r="E106" s="9" t="s">
        <v>3383</v>
      </c>
      <c r="F106" s="3">
        <v>44764</v>
      </c>
      <c r="G106" s="8" t="s">
        <v>3376</v>
      </c>
      <c r="H106" s="4" t="s">
        <v>73</v>
      </c>
      <c r="I106" s="4" t="s">
        <v>2614</v>
      </c>
      <c r="J106" s="5">
        <v>67280361.719999999</v>
      </c>
      <c r="K106" s="35">
        <f t="shared" si="76"/>
        <v>67280361.719999999</v>
      </c>
      <c r="L106" s="35">
        <f t="shared" si="76"/>
        <v>67280361.719999999</v>
      </c>
      <c r="M106" s="4" t="s">
        <v>1199</v>
      </c>
      <c r="N106" s="4" t="s">
        <v>3387</v>
      </c>
      <c r="O106" s="4" t="s">
        <v>22</v>
      </c>
      <c r="P106" s="12">
        <v>100</v>
      </c>
      <c r="Q106" s="6">
        <v>0</v>
      </c>
      <c r="R106" s="6" t="s">
        <v>43</v>
      </c>
      <c r="S106" s="7">
        <v>30</v>
      </c>
      <c r="T106" s="35" t="e">
        <f t="shared" si="78"/>
        <v>#REF!</v>
      </c>
      <c r="U106" s="5" t="e">
        <f t="shared" si="77"/>
        <v>#REF!</v>
      </c>
      <c r="V106" s="5" t="e">
        <f>W106+#REF!+X106</f>
        <v>#REF!</v>
      </c>
      <c r="W106" s="5">
        <v>2605746</v>
      </c>
      <c r="X106" s="5"/>
      <c r="Y106" s="5" t="e">
        <f>_xlfn.CEILING.MATH(#REF!)</f>
        <v>#REF!</v>
      </c>
      <c r="Z106" s="4"/>
      <c r="AA106" s="3">
        <v>45047</v>
      </c>
      <c r="AB106" s="3"/>
      <c r="AC106" s="3"/>
      <c r="AD106" s="4" t="s">
        <v>67</v>
      </c>
    </row>
    <row r="107" spans="1:30" ht="31.5" x14ac:dyDescent="0.25">
      <c r="A107" s="8" t="s">
        <v>2960</v>
      </c>
      <c r="B107" s="3">
        <v>44728</v>
      </c>
      <c r="C107" s="6" t="s">
        <v>38</v>
      </c>
      <c r="D107" s="8" t="s">
        <v>462</v>
      </c>
      <c r="E107" s="4" t="s">
        <v>462</v>
      </c>
      <c r="F107" s="3" t="s">
        <v>462</v>
      </c>
      <c r="G107" s="6" t="s">
        <v>462</v>
      </c>
      <c r="H107" s="4" t="s">
        <v>462</v>
      </c>
      <c r="I107" s="4" t="s">
        <v>2666</v>
      </c>
      <c r="J107" s="5">
        <v>0</v>
      </c>
      <c r="K107" s="35">
        <f t="shared" si="76"/>
        <v>0</v>
      </c>
      <c r="L107" s="35">
        <f t="shared" si="76"/>
        <v>0</v>
      </c>
      <c r="M107" s="4"/>
      <c r="N107" s="4"/>
      <c r="O107" s="4"/>
      <c r="P107" s="12"/>
      <c r="Q107" s="6"/>
      <c r="R107" s="6"/>
      <c r="S107" s="7"/>
      <c r="T107" s="35" t="e">
        <f t="shared" si="78"/>
        <v>#REF!</v>
      </c>
      <c r="U107" s="5" t="e">
        <f t="shared" si="77"/>
        <v>#REF!</v>
      </c>
      <c r="V107" s="5" t="e">
        <f>W107+#REF!+X107</f>
        <v>#REF!</v>
      </c>
      <c r="W107" s="5"/>
      <c r="X107" s="5"/>
      <c r="Y107" s="5" t="e">
        <f>_xlfn.CEILING.MATH(#REF!)</f>
        <v>#REF!</v>
      </c>
      <c r="Z107" s="4"/>
      <c r="AA107" s="3"/>
      <c r="AB107" s="3"/>
      <c r="AC107" s="3"/>
      <c r="AD107" s="4"/>
    </row>
    <row r="108" spans="1:30" ht="78.75" x14ac:dyDescent="0.25">
      <c r="A108" s="8" t="s">
        <v>2961</v>
      </c>
      <c r="B108" s="3">
        <v>44728</v>
      </c>
      <c r="C108" s="6" t="s">
        <v>38</v>
      </c>
      <c r="D108" s="8" t="s">
        <v>3393</v>
      </c>
      <c r="E108" s="9" t="s">
        <v>3384</v>
      </c>
      <c r="F108" s="3">
        <v>44764</v>
      </c>
      <c r="G108" s="8" t="s">
        <v>3394</v>
      </c>
      <c r="H108" s="4" t="s">
        <v>73</v>
      </c>
      <c r="I108" s="4" t="s">
        <v>671</v>
      </c>
      <c r="J108" s="5">
        <v>58337559.280000001</v>
      </c>
      <c r="K108" s="35">
        <f t="shared" si="76"/>
        <v>58337559.280000001</v>
      </c>
      <c r="L108" s="35">
        <f t="shared" si="76"/>
        <v>58337559.280000001</v>
      </c>
      <c r="M108" s="4" t="s">
        <v>35</v>
      </c>
      <c r="N108" s="4" t="s">
        <v>3396</v>
      </c>
      <c r="O108" s="4" t="s">
        <v>499</v>
      </c>
      <c r="P108" s="12">
        <v>0</v>
      </c>
      <c r="Q108" s="6">
        <v>100</v>
      </c>
      <c r="R108" s="6" t="s">
        <v>43</v>
      </c>
      <c r="S108" s="7">
        <v>60</v>
      </c>
      <c r="T108" s="35" t="e">
        <f t="shared" si="78"/>
        <v>#REF!</v>
      </c>
      <c r="U108" s="5" t="e">
        <f t="shared" si="77"/>
        <v>#REF!</v>
      </c>
      <c r="V108" s="5" t="e">
        <f>W108+#REF!+X108</f>
        <v>#REF!</v>
      </c>
      <c r="W108" s="5">
        <v>456404</v>
      </c>
      <c r="X108" s="5"/>
      <c r="Y108" s="5" t="e">
        <f>_xlfn.CEILING.MATH(#REF!)</f>
        <v>#REF!</v>
      </c>
      <c r="Z108" s="4"/>
      <c r="AA108" s="3">
        <v>44986</v>
      </c>
      <c r="AB108" s="3"/>
      <c r="AC108" s="3"/>
      <c r="AD108" s="4" t="s">
        <v>67</v>
      </c>
    </row>
    <row r="109" spans="1:30" ht="126" x14ac:dyDescent="0.25">
      <c r="A109" s="8" t="s">
        <v>2962</v>
      </c>
      <c r="B109" s="3">
        <v>44728</v>
      </c>
      <c r="C109" s="6" t="s">
        <v>38</v>
      </c>
      <c r="D109" s="8" t="s">
        <v>3322</v>
      </c>
      <c r="E109" s="9" t="s">
        <v>3289</v>
      </c>
      <c r="F109" s="3">
        <v>44754</v>
      </c>
      <c r="G109" s="6" t="s">
        <v>3207</v>
      </c>
      <c r="H109" s="4" t="s">
        <v>2524</v>
      </c>
      <c r="I109" s="4" t="s">
        <v>2668</v>
      </c>
      <c r="J109" s="5">
        <v>2651440</v>
      </c>
      <c r="K109" s="35">
        <f t="shared" si="76"/>
        <v>2651440</v>
      </c>
      <c r="L109" s="35">
        <f t="shared" si="76"/>
        <v>2651440</v>
      </c>
      <c r="M109" s="4" t="s">
        <v>3088</v>
      </c>
      <c r="N109" s="4" t="s">
        <v>3210</v>
      </c>
      <c r="O109" s="4" t="s">
        <v>22</v>
      </c>
      <c r="P109" s="12">
        <v>100</v>
      </c>
      <c r="Q109" s="6">
        <v>0</v>
      </c>
      <c r="R109" s="6" t="s">
        <v>26</v>
      </c>
      <c r="S109" s="7">
        <v>200</v>
      </c>
      <c r="T109" s="35" t="e">
        <f t="shared" si="78"/>
        <v>#REF!</v>
      </c>
      <c r="U109" s="5" t="e">
        <f t="shared" si="77"/>
        <v>#REF!</v>
      </c>
      <c r="V109" s="5" t="e">
        <f>W109+#REF!+X109</f>
        <v>#REF!</v>
      </c>
      <c r="W109" s="5">
        <v>1205200</v>
      </c>
      <c r="X109" s="5"/>
      <c r="Y109" s="5" t="e">
        <f>_xlfn.CEILING.MATH(#REF!)</f>
        <v>#REF!</v>
      </c>
      <c r="Z109" s="4"/>
      <c r="AA109" s="3">
        <v>44986</v>
      </c>
      <c r="AB109" s="3"/>
      <c r="AC109" s="3"/>
      <c r="AD109" s="4" t="s">
        <v>67</v>
      </c>
    </row>
    <row r="110" spans="1:30" ht="75" x14ac:dyDescent="0.25">
      <c r="A110" s="8" t="s">
        <v>2963</v>
      </c>
      <c r="B110" s="3">
        <v>44728</v>
      </c>
      <c r="C110" s="6" t="s">
        <v>38</v>
      </c>
      <c r="D110" s="8" t="s">
        <v>3395</v>
      </c>
      <c r="E110" s="9" t="s">
        <v>3311</v>
      </c>
      <c r="F110" s="3">
        <v>44762</v>
      </c>
      <c r="G110" s="6" t="s">
        <v>3308</v>
      </c>
      <c r="H110" s="4" t="s">
        <v>77</v>
      </c>
      <c r="I110" s="4" t="s">
        <v>857</v>
      </c>
      <c r="J110" s="5">
        <v>2279052</v>
      </c>
      <c r="K110" s="35">
        <f t="shared" si="76"/>
        <v>2279052</v>
      </c>
      <c r="L110" s="35">
        <f t="shared" si="76"/>
        <v>2279052</v>
      </c>
      <c r="M110" s="4" t="s">
        <v>1192</v>
      </c>
      <c r="N110" s="4" t="s">
        <v>3332</v>
      </c>
      <c r="O110" s="4" t="s">
        <v>563</v>
      </c>
      <c r="P110" s="12">
        <v>0</v>
      </c>
      <c r="Q110" s="6">
        <v>100</v>
      </c>
      <c r="R110" s="6" t="s">
        <v>43</v>
      </c>
      <c r="S110" s="7">
        <v>120</v>
      </c>
      <c r="T110" s="35" t="e">
        <f t="shared" si="78"/>
        <v>#REF!</v>
      </c>
      <c r="U110" s="5" t="e">
        <f t="shared" si="77"/>
        <v>#REF!</v>
      </c>
      <c r="V110" s="5" t="e">
        <f>W110+#REF!+X110</f>
        <v>#REF!</v>
      </c>
      <c r="W110" s="5">
        <v>35400</v>
      </c>
      <c r="X110" s="5"/>
      <c r="Y110" s="5" t="e">
        <f>_xlfn.CEILING.MATH(#REF!)</f>
        <v>#REF!</v>
      </c>
      <c r="Z110" s="4"/>
      <c r="AA110" s="3">
        <v>44958</v>
      </c>
      <c r="AB110" s="3"/>
      <c r="AC110" s="3"/>
      <c r="AD110" s="4" t="s">
        <v>67</v>
      </c>
    </row>
    <row r="111" spans="1:30" ht="110.25" x14ac:dyDescent="0.25">
      <c r="A111" s="8" t="s">
        <v>2964</v>
      </c>
      <c r="B111" s="3">
        <v>44728</v>
      </c>
      <c r="C111" s="6" t="s">
        <v>38</v>
      </c>
      <c r="D111" s="8" t="s">
        <v>3399</v>
      </c>
      <c r="E111" s="9" t="s">
        <v>3385</v>
      </c>
      <c r="F111" s="3">
        <v>44764</v>
      </c>
      <c r="G111" s="8" t="s">
        <v>3397</v>
      </c>
      <c r="H111" s="4" t="s">
        <v>443</v>
      </c>
      <c r="I111" s="4" t="s">
        <v>2610</v>
      </c>
      <c r="J111" s="5">
        <v>13189039.5</v>
      </c>
      <c r="K111" s="35">
        <f t="shared" si="76"/>
        <v>13189039.5</v>
      </c>
      <c r="L111" s="35">
        <f t="shared" si="76"/>
        <v>13189039.5</v>
      </c>
      <c r="M111" s="4" t="s">
        <v>1183</v>
      </c>
      <c r="N111" s="4" t="s">
        <v>3400</v>
      </c>
      <c r="O111" s="4" t="s">
        <v>22</v>
      </c>
      <c r="P111" s="12">
        <v>100</v>
      </c>
      <c r="Q111" s="6">
        <v>0</v>
      </c>
      <c r="R111" s="6" t="s">
        <v>43</v>
      </c>
      <c r="S111" s="7">
        <v>30</v>
      </c>
      <c r="T111" s="35" t="e">
        <f t="shared" si="78"/>
        <v>#REF!</v>
      </c>
      <c r="U111" s="5" t="e">
        <f t="shared" si="77"/>
        <v>#REF!</v>
      </c>
      <c r="V111" s="5" t="e">
        <f>W111+#REF!+X111</f>
        <v>#REF!</v>
      </c>
      <c r="W111" s="5">
        <v>1200000</v>
      </c>
      <c r="X111" s="5"/>
      <c r="Y111" s="5" t="e">
        <f>_xlfn.CEILING.MATH(#REF!)</f>
        <v>#REF!</v>
      </c>
      <c r="Z111" s="4"/>
      <c r="AA111" s="3">
        <v>44986</v>
      </c>
      <c r="AB111" s="3">
        <v>45108</v>
      </c>
      <c r="AC111" s="3"/>
      <c r="AD111" s="4" t="s">
        <v>67</v>
      </c>
    </row>
    <row r="112" spans="1:30" ht="141.75" x14ac:dyDescent="0.25">
      <c r="A112" s="8" t="s">
        <v>2965</v>
      </c>
      <c r="B112" s="3">
        <v>44728</v>
      </c>
      <c r="C112" s="6" t="s">
        <v>38</v>
      </c>
      <c r="D112" s="8" t="s">
        <v>3401</v>
      </c>
      <c r="E112" s="9" t="s">
        <v>3386</v>
      </c>
      <c r="F112" s="3">
        <v>44764</v>
      </c>
      <c r="G112" s="8" t="s">
        <v>3398</v>
      </c>
      <c r="H112" s="4" t="s">
        <v>443</v>
      </c>
      <c r="I112" s="4" t="s">
        <v>2670</v>
      </c>
      <c r="J112" s="5">
        <v>3935547</v>
      </c>
      <c r="K112" s="35">
        <f t="shared" si="76"/>
        <v>3935547</v>
      </c>
      <c r="L112" s="35">
        <f t="shared" si="76"/>
        <v>3935547</v>
      </c>
      <c r="M112" s="4" t="s">
        <v>3402</v>
      </c>
      <c r="N112" s="4" t="s">
        <v>3403</v>
      </c>
      <c r="O112" s="4" t="s">
        <v>22</v>
      </c>
      <c r="P112" s="12">
        <v>100</v>
      </c>
      <c r="Q112" s="6">
        <v>0</v>
      </c>
      <c r="R112" s="6" t="s">
        <v>43</v>
      </c>
      <c r="S112" s="7">
        <v>60</v>
      </c>
      <c r="T112" s="35" t="e">
        <f t="shared" si="78"/>
        <v>#REF!</v>
      </c>
      <c r="U112" s="5" t="e">
        <f t="shared" si="77"/>
        <v>#REF!</v>
      </c>
      <c r="V112" s="5" t="e">
        <f>W112+#REF!+X112</f>
        <v>#REF!</v>
      </c>
      <c r="W112" s="5">
        <v>1325100</v>
      </c>
      <c r="X112" s="5"/>
      <c r="Y112" s="5" t="e">
        <f>_xlfn.CEILING.MATH(#REF!)</f>
        <v>#REF!</v>
      </c>
      <c r="Z112" s="4"/>
      <c r="AA112" s="3">
        <v>44986</v>
      </c>
      <c r="AB112" s="3"/>
      <c r="AC112" s="3"/>
      <c r="AD112" s="4" t="s">
        <v>67</v>
      </c>
    </row>
    <row r="113" spans="1:30" ht="157.5" x14ac:dyDescent="0.25">
      <c r="A113" s="8" t="s">
        <v>2967</v>
      </c>
      <c r="B113" s="3">
        <v>44728</v>
      </c>
      <c r="C113" s="6" t="s">
        <v>38</v>
      </c>
      <c r="D113" s="8" t="s">
        <v>3323</v>
      </c>
      <c r="E113" s="9" t="s">
        <v>3290</v>
      </c>
      <c r="F113" s="3">
        <v>44754</v>
      </c>
      <c r="G113" s="8" t="s">
        <v>3209</v>
      </c>
      <c r="H113" s="4" t="s">
        <v>443</v>
      </c>
      <c r="I113" s="4" t="s">
        <v>2966</v>
      </c>
      <c r="J113" s="5">
        <v>26702936.399999999</v>
      </c>
      <c r="K113" s="35">
        <f t="shared" si="76"/>
        <v>26702936.399999999</v>
      </c>
      <c r="L113" s="35">
        <f t="shared" si="76"/>
        <v>26702936.399999999</v>
      </c>
      <c r="M113" s="4" t="s">
        <v>3228</v>
      </c>
      <c r="N113" s="4" t="s">
        <v>3229</v>
      </c>
      <c r="O113" s="4" t="s">
        <v>22</v>
      </c>
      <c r="P113" s="12">
        <v>100</v>
      </c>
      <c r="Q113" s="6">
        <v>0</v>
      </c>
      <c r="R113" s="6" t="s">
        <v>43</v>
      </c>
      <c r="S113" s="7">
        <v>60</v>
      </c>
      <c r="T113" s="35" t="e">
        <f t="shared" si="78"/>
        <v>#REF!</v>
      </c>
      <c r="U113" s="5" t="e">
        <f t="shared" si="77"/>
        <v>#REF!</v>
      </c>
      <c r="V113" s="5" t="e">
        <f>W113+#REF!+X113</f>
        <v>#REF!</v>
      </c>
      <c r="W113" s="5">
        <v>3961860</v>
      </c>
      <c r="X113" s="5"/>
      <c r="Y113" s="5" t="e">
        <f>_xlfn.CEILING.MATH(#REF!)</f>
        <v>#REF!</v>
      </c>
      <c r="Z113" s="4"/>
      <c r="AA113" s="3">
        <v>44986</v>
      </c>
      <c r="AB113" s="3"/>
      <c r="AC113" s="3"/>
      <c r="AD113" s="4" t="s">
        <v>67</v>
      </c>
    </row>
    <row r="114" spans="1:30" ht="393.75" x14ac:dyDescent="0.25">
      <c r="A114" s="8" t="s">
        <v>2847</v>
      </c>
      <c r="B114" s="3">
        <v>44728</v>
      </c>
      <c r="C114" s="6" t="s">
        <v>38</v>
      </c>
      <c r="D114" s="8"/>
      <c r="E114" s="9" t="s">
        <v>3333</v>
      </c>
      <c r="F114" s="3">
        <v>44762</v>
      </c>
      <c r="G114" s="8" t="s">
        <v>3334</v>
      </c>
      <c r="H114" s="4" t="s">
        <v>443</v>
      </c>
      <c r="I114" s="4" t="s">
        <v>2846</v>
      </c>
      <c r="J114" s="5">
        <v>151029959.40000001</v>
      </c>
      <c r="K114" s="35">
        <f t="shared" si="76"/>
        <v>151029959.40000001</v>
      </c>
      <c r="L114" s="35">
        <f t="shared" si="76"/>
        <v>151029959.40000001</v>
      </c>
      <c r="M114" s="4" t="s">
        <v>3335</v>
      </c>
      <c r="N114" s="4" t="s">
        <v>3336</v>
      </c>
      <c r="O114" s="4" t="s">
        <v>22</v>
      </c>
      <c r="P114" s="12">
        <v>100</v>
      </c>
      <c r="Q114" s="6">
        <v>0</v>
      </c>
      <c r="R114" s="6" t="s">
        <v>43</v>
      </c>
      <c r="S114" s="18" t="s">
        <v>3337</v>
      </c>
      <c r="T114" s="35" t="e">
        <f t="shared" si="78"/>
        <v>#REF!</v>
      </c>
      <c r="U114" s="18" t="s">
        <v>3338</v>
      </c>
      <c r="V114" s="5" t="e">
        <f>W114+#REF!+X114</f>
        <v>#REF!</v>
      </c>
      <c r="W114" s="5">
        <v>43275060</v>
      </c>
      <c r="X114" s="5"/>
      <c r="Y114" s="5" t="e">
        <f>_xlfn.CEILING.MATH(#REF!)</f>
        <v>#REF!</v>
      </c>
      <c r="Z114" s="4"/>
      <c r="AA114" s="3">
        <v>44986</v>
      </c>
      <c r="AB114" s="3"/>
      <c r="AC114" s="3"/>
      <c r="AD114" s="4" t="s">
        <v>67</v>
      </c>
    </row>
    <row r="115" spans="1:30" ht="409.5" x14ac:dyDescent="0.25">
      <c r="A115" s="8" t="s">
        <v>2844</v>
      </c>
      <c r="B115" s="3">
        <v>44728</v>
      </c>
      <c r="C115" s="6" t="s">
        <v>38</v>
      </c>
      <c r="D115" s="8" t="s">
        <v>3295</v>
      </c>
      <c r="E115" s="9" t="s">
        <v>3282</v>
      </c>
      <c r="F115" s="3">
        <v>44760</v>
      </c>
      <c r="G115" s="8" t="s">
        <v>3279</v>
      </c>
      <c r="H115" s="4" t="s">
        <v>443</v>
      </c>
      <c r="I115" s="4" t="s">
        <v>2845</v>
      </c>
      <c r="J115" s="5">
        <v>356967443.56</v>
      </c>
      <c r="K115" s="35">
        <f t="shared" si="76"/>
        <v>356967443.56</v>
      </c>
      <c r="L115" s="35">
        <f t="shared" si="76"/>
        <v>356967443.56</v>
      </c>
      <c r="M115" s="4" t="s">
        <v>3296</v>
      </c>
      <c r="N115" s="4" t="s">
        <v>3297</v>
      </c>
      <c r="O115" s="4" t="s">
        <v>22</v>
      </c>
      <c r="P115" s="12">
        <v>100</v>
      </c>
      <c r="Q115" s="6">
        <v>0</v>
      </c>
      <c r="R115" s="6" t="s">
        <v>43</v>
      </c>
      <c r="S115" s="18" t="s">
        <v>3298</v>
      </c>
      <c r="T115" s="35" t="e">
        <f t="shared" si="78"/>
        <v>#REF!</v>
      </c>
      <c r="U115" s="21" t="s">
        <v>3299</v>
      </c>
      <c r="V115" s="5" t="e">
        <f>W115+#REF!+X115</f>
        <v>#REF!</v>
      </c>
      <c r="W115" s="5">
        <v>1991228</v>
      </c>
      <c r="X115" s="5"/>
      <c r="Y115" s="5" t="e">
        <f>_xlfn.CEILING.MATH(#REF!)</f>
        <v>#REF!</v>
      </c>
      <c r="Z115" s="4"/>
      <c r="AA115" s="3">
        <v>44986</v>
      </c>
      <c r="AB115" s="3"/>
      <c r="AC115" s="3"/>
      <c r="AD115" s="4" t="s">
        <v>67</v>
      </c>
    </row>
    <row r="116" spans="1:30" ht="126" x14ac:dyDescent="0.25">
      <c r="A116" s="8" t="s">
        <v>2843</v>
      </c>
      <c r="B116" s="3">
        <v>44728</v>
      </c>
      <c r="C116" s="6" t="s">
        <v>38</v>
      </c>
      <c r="D116" s="8" t="s">
        <v>3419</v>
      </c>
      <c r="E116" s="9" t="s">
        <v>3283</v>
      </c>
      <c r="F116" s="3">
        <v>44762</v>
      </c>
      <c r="G116" s="8" t="s">
        <v>3280</v>
      </c>
      <c r="H116" s="4" t="s">
        <v>77</v>
      </c>
      <c r="I116" s="4" t="s">
        <v>1176</v>
      </c>
      <c r="J116" s="5">
        <v>1052122413.6</v>
      </c>
      <c r="K116" s="35">
        <f t="shared" si="76"/>
        <v>1052122413.6</v>
      </c>
      <c r="L116" s="35">
        <f t="shared" si="76"/>
        <v>1052122413.6</v>
      </c>
      <c r="M116" s="4" t="s">
        <v>3300</v>
      </c>
      <c r="N116" s="4" t="s">
        <v>3301</v>
      </c>
      <c r="O116" s="4" t="s">
        <v>22</v>
      </c>
      <c r="P116" s="12">
        <v>100</v>
      </c>
      <c r="Q116" s="6">
        <v>0</v>
      </c>
      <c r="R116" s="6" t="s">
        <v>43</v>
      </c>
      <c r="S116" s="7">
        <v>30</v>
      </c>
      <c r="T116" s="35" t="e">
        <f t="shared" si="78"/>
        <v>#REF!</v>
      </c>
      <c r="U116" s="5" t="e">
        <f t="shared" si="77"/>
        <v>#REF!</v>
      </c>
      <c r="V116" s="5" t="e">
        <f>W116+#REF!+X116</f>
        <v>#REF!</v>
      </c>
      <c r="W116" s="5">
        <v>4822710</v>
      </c>
      <c r="X116" s="5"/>
      <c r="Y116" s="5" t="e">
        <f>_xlfn.CEILING.MATH(#REF!)</f>
        <v>#REF!</v>
      </c>
      <c r="Z116" s="4"/>
      <c r="AA116" s="3">
        <v>44986</v>
      </c>
      <c r="AB116" s="3"/>
      <c r="AC116" s="3"/>
      <c r="AD116" s="4" t="s">
        <v>67</v>
      </c>
    </row>
    <row r="117" spans="1:30" ht="283.5" x14ac:dyDescent="0.25">
      <c r="A117" s="8" t="s">
        <v>2842</v>
      </c>
      <c r="B117" s="3">
        <v>44728</v>
      </c>
      <c r="C117" s="6" t="s">
        <v>38</v>
      </c>
      <c r="D117" s="8" t="s">
        <v>3302</v>
      </c>
      <c r="E117" s="9" t="s">
        <v>3284</v>
      </c>
      <c r="F117" s="3">
        <v>44761</v>
      </c>
      <c r="G117" s="8" t="s">
        <v>3281</v>
      </c>
      <c r="H117" s="4" t="s">
        <v>77</v>
      </c>
      <c r="I117" s="4" t="s">
        <v>2841</v>
      </c>
      <c r="J117" s="5">
        <v>596590538.95000005</v>
      </c>
      <c r="K117" s="35">
        <f t="shared" si="76"/>
        <v>596590538.95000005</v>
      </c>
      <c r="L117" s="35">
        <f t="shared" si="76"/>
        <v>596590538.95000005</v>
      </c>
      <c r="M117" s="4" t="s">
        <v>3303</v>
      </c>
      <c r="N117" s="4" t="s">
        <v>3304</v>
      </c>
      <c r="O117" s="4" t="s">
        <v>1665</v>
      </c>
      <c r="P117" s="12">
        <v>0</v>
      </c>
      <c r="Q117" s="6">
        <v>100</v>
      </c>
      <c r="R117" s="6" t="s">
        <v>43</v>
      </c>
      <c r="S117" s="7">
        <v>30</v>
      </c>
      <c r="T117" s="35" t="e">
        <f t="shared" si="78"/>
        <v>#REF!</v>
      </c>
      <c r="U117" s="5" t="e">
        <f t="shared" si="77"/>
        <v>#REF!</v>
      </c>
      <c r="V117" s="5" t="e">
        <f>W117+#REF!+X117</f>
        <v>#REF!</v>
      </c>
      <c r="W117" s="5">
        <v>869975</v>
      </c>
      <c r="X117" s="5"/>
      <c r="Y117" s="5" t="e">
        <f>_xlfn.CEILING.MATH(#REF!)</f>
        <v>#REF!</v>
      </c>
      <c r="Z117" s="4"/>
      <c r="AA117" s="3">
        <v>44986</v>
      </c>
      <c r="AB117" s="3">
        <v>45061</v>
      </c>
      <c r="AC117" s="3"/>
      <c r="AD117" s="4" t="s">
        <v>67</v>
      </c>
    </row>
    <row r="118" spans="1:30" ht="157.5" x14ac:dyDescent="0.25">
      <c r="A118" s="8" t="s">
        <v>2837</v>
      </c>
      <c r="B118" s="3">
        <v>44733</v>
      </c>
      <c r="C118" s="6" t="s">
        <v>38</v>
      </c>
      <c r="D118" s="8" t="s">
        <v>3305</v>
      </c>
      <c r="E118" s="9" t="s">
        <v>3285</v>
      </c>
      <c r="F118" s="3">
        <v>44754</v>
      </c>
      <c r="G118" s="8" t="s">
        <v>3225</v>
      </c>
      <c r="H118" s="4" t="s">
        <v>443</v>
      </c>
      <c r="I118" s="4" t="s">
        <v>2836</v>
      </c>
      <c r="J118" s="5">
        <v>83564525.599999994</v>
      </c>
      <c r="K118" s="35">
        <f t="shared" si="76"/>
        <v>83564525.599999994</v>
      </c>
      <c r="L118" s="35">
        <f t="shared" si="76"/>
        <v>83564525.599999994</v>
      </c>
      <c r="M118" s="4" t="s">
        <v>3226</v>
      </c>
      <c r="N118" s="4" t="s">
        <v>3227</v>
      </c>
      <c r="O118" s="4" t="s">
        <v>22</v>
      </c>
      <c r="P118" s="12">
        <v>100</v>
      </c>
      <c r="Q118" s="6">
        <v>0</v>
      </c>
      <c r="R118" s="6" t="s">
        <v>43</v>
      </c>
      <c r="S118" s="7">
        <v>30</v>
      </c>
      <c r="T118" s="35" t="e">
        <f t="shared" si="78"/>
        <v>#REF!</v>
      </c>
      <c r="U118" s="5" t="e">
        <f t="shared" si="77"/>
        <v>#REF!</v>
      </c>
      <c r="V118" s="5" t="e">
        <f>W118+#REF!+X118</f>
        <v>#REF!</v>
      </c>
      <c r="W118" s="5">
        <v>4000000</v>
      </c>
      <c r="X118" s="5"/>
      <c r="Y118" s="5" t="e">
        <f>_xlfn.CEILING.MATH(#REF!)</f>
        <v>#REF!</v>
      </c>
      <c r="Z118" s="4"/>
      <c r="AA118" s="3">
        <v>44986</v>
      </c>
      <c r="AB118" s="3">
        <v>45108</v>
      </c>
      <c r="AC118" s="3"/>
      <c r="AD118" s="4" t="s">
        <v>67</v>
      </c>
    </row>
    <row r="119" spans="1:30" ht="63" x14ac:dyDescent="0.25">
      <c r="A119" s="8" t="s">
        <v>2835</v>
      </c>
      <c r="B119" s="3">
        <v>44733</v>
      </c>
      <c r="C119" s="6" t="s">
        <v>38</v>
      </c>
      <c r="D119" s="8" t="s">
        <v>462</v>
      </c>
      <c r="E119" s="9" t="s">
        <v>462</v>
      </c>
      <c r="F119" s="3" t="s">
        <v>462</v>
      </c>
      <c r="G119" s="6" t="s">
        <v>462</v>
      </c>
      <c r="H119" s="4" t="s">
        <v>462</v>
      </c>
      <c r="I119" s="4" t="s">
        <v>2834</v>
      </c>
      <c r="J119" s="5">
        <v>0</v>
      </c>
      <c r="K119" s="35">
        <f t="shared" si="76"/>
        <v>0</v>
      </c>
      <c r="L119" s="35">
        <f t="shared" si="76"/>
        <v>0</v>
      </c>
      <c r="M119" s="4"/>
      <c r="N119" s="65"/>
      <c r="O119" s="4"/>
      <c r="P119" s="12"/>
      <c r="Q119" s="6"/>
      <c r="R119" s="6"/>
      <c r="S119" s="7"/>
      <c r="T119" s="35" t="e">
        <f t="shared" si="78"/>
        <v>#REF!</v>
      </c>
      <c r="U119" s="5" t="e">
        <f t="shared" ref="U119:U127" si="79">T119*S119</f>
        <v>#REF!</v>
      </c>
      <c r="V119" s="5" t="e">
        <f>W119+#REF!+X119</f>
        <v>#REF!</v>
      </c>
      <c r="W119" s="5"/>
      <c r="X119" s="5"/>
      <c r="Y119" s="5" t="e">
        <f>_xlfn.CEILING.MATH(#REF!)</f>
        <v>#REF!</v>
      </c>
      <c r="Z119" s="4"/>
      <c r="AA119" s="3"/>
      <c r="AB119" s="3"/>
      <c r="AC119" s="3"/>
      <c r="AD119" s="4"/>
    </row>
    <row r="120" spans="1:30" ht="141.75" x14ac:dyDescent="0.25">
      <c r="A120" s="8" t="s">
        <v>2833</v>
      </c>
      <c r="B120" s="3">
        <v>44733</v>
      </c>
      <c r="C120" s="6" t="s">
        <v>38</v>
      </c>
      <c r="D120" s="8" t="s">
        <v>3326</v>
      </c>
      <c r="E120" s="9" t="s">
        <v>3286</v>
      </c>
      <c r="F120" s="3">
        <v>44753</v>
      </c>
      <c r="G120" s="8" t="s">
        <v>3087</v>
      </c>
      <c r="H120" s="4" t="s">
        <v>2524</v>
      </c>
      <c r="I120" s="4" t="s">
        <v>845</v>
      </c>
      <c r="J120" s="5">
        <v>3589740</v>
      </c>
      <c r="K120" s="35">
        <f t="shared" si="76"/>
        <v>3589740</v>
      </c>
      <c r="L120" s="35">
        <f t="shared" si="76"/>
        <v>3589740</v>
      </c>
      <c r="M120" s="4" t="s">
        <v>3088</v>
      </c>
      <c r="N120" s="4" t="s">
        <v>3089</v>
      </c>
      <c r="O120" s="4" t="s">
        <v>22</v>
      </c>
      <c r="P120" s="12">
        <v>100</v>
      </c>
      <c r="Q120" s="6">
        <v>0</v>
      </c>
      <c r="R120" s="6" t="s">
        <v>2023</v>
      </c>
      <c r="S120" s="7">
        <v>60</v>
      </c>
      <c r="T120" s="35" t="e">
        <f t="shared" si="78"/>
        <v>#REF!</v>
      </c>
      <c r="U120" s="5" t="e">
        <f t="shared" si="79"/>
        <v>#REF!</v>
      </c>
      <c r="V120" s="5" t="e">
        <f>W120+#REF!+X120</f>
        <v>#REF!</v>
      </c>
      <c r="W120" s="5">
        <v>882000</v>
      </c>
      <c r="X120" s="5"/>
      <c r="Y120" s="5" t="e">
        <f>_xlfn.CEILING.MATH(#REF!)</f>
        <v>#REF!</v>
      </c>
      <c r="Z120" s="4"/>
      <c r="AA120" s="3">
        <v>44986</v>
      </c>
      <c r="AB120" s="3"/>
      <c r="AC120" s="3"/>
      <c r="AD120" s="4" t="s">
        <v>67</v>
      </c>
    </row>
    <row r="121" spans="1:30" ht="236.25" x14ac:dyDescent="0.25">
      <c r="A121" s="8" t="s">
        <v>2832</v>
      </c>
      <c r="B121" s="3">
        <v>44733</v>
      </c>
      <c r="C121" s="6" t="s">
        <v>38</v>
      </c>
      <c r="D121" s="8" t="s">
        <v>3327</v>
      </c>
      <c r="E121" s="9" t="s">
        <v>3291</v>
      </c>
      <c r="F121" s="3">
        <v>44754</v>
      </c>
      <c r="G121" s="6" t="s">
        <v>3211</v>
      </c>
      <c r="H121" s="4" t="s">
        <v>443</v>
      </c>
      <c r="I121" s="4" t="s">
        <v>827</v>
      </c>
      <c r="J121" s="5">
        <v>246321416</v>
      </c>
      <c r="K121" s="35">
        <f t="shared" si="76"/>
        <v>246321416</v>
      </c>
      <c r="L121" s="35">
        <f t="shared" si="76"/>
        <v>246321416</v>
      </c>
      <c r="M121" s="4" t="s">
        <v>3213</v>
      </c>
      <c r="N121" s="4" t="s">
        <v>3214</v>
      </c>
      <c r="O121" s="4" t="s">
        <v>22</v>
      </c>
      <c r="P121" s="12">
        <v>100</v>
      </c>
      <c r="Q121" s="6">
        <v>0</v>
      </c>
      <c r="R121" s="6" t="s">
        <v>43</v>
      </c>
      <c r="S121" s="7">
        <v>30</v>
      </c>
      <c r="T121" s="35" t="e">
        <f t="shared" si="78"/>
        <v>#REF!</v>
      </c>
      <c r="U121" s="5" t="e">
        <f t="shared" si="79"/>
        <v>#REF!</v>
      </c>
      <c r="V121" s="5" t="e">
        <f>W121+#REF!+X121</f>
        <v>#REF!</v>
      </c>
      <c r="W121" s="5">
        <v>36709600</v>
      </c>
      <c r="X121" s="5"/>
      <c r="Y121" s="5" t="e">
        <f>_xlfn.CEILING.MATH(#REF!)</f>
        <v>#REF!</v>
      </c>
      <c r="Z121" s="4"/>
      <c r="AA121" s="3">
        <v>44986</v>
      </c>
      <c r="AB121" s="3"/>
      <c r="AC121" s="3"/>
      <c r="AD121" s="4" t="s">
        <v>67</v>
      </c>
    </row>
    <row r="122" spans="1:30" ht="126" x14ac:dyDescent="0.25">
      <c r="A122" s="8" t="s">
        <v>2830</v>
      </c>
      <c r="B122" s="3">
        <v>44733</v>
      </c>
      <c r="C122" s="6" t="s">
        <v>38</v>
      </c>
      <c r="D122" s="8" t="s">
        <v>3328</v>
      </c>
      <c r="E122" s="9" t="s">
        <v>3292</v>
      </c>
      <c r="F122" s="3">
        <v>44754</v>
      </c>
      <c r="G122" s="6" t="s">
        <v>3212</v>
      </c>
      <c r="H122" s="4" t="s">
        <v>2524</v>
      </c>
      <c r="I122" s="4" t="s">
        <v>2831</v>
      </c>
      <c r="J122" s="5">
        <v>1196443.2</v>
      </c>
      <c r="K122" s="35">
        <f t="shared" si="76"/>
        <v>1196443.2</v>
      </c>
      <c r="L122" s="35">
        <f t="shared" si="76"/>
        <v>1196443.2</v>
      </c>
      <c r="M122" s="4" t="s">
        <v>3215</v>
      </c>
      <c r="N122" s="4" t="s">
        <v>3216</v>
      </c>
      <c r="O122" s="4" t="s">
        <v>22</v>
      </c>
      <c r="P122" s="12">
        <v>100</v>
      </c>
      <c r="Q122" s="6">
        <v>0</v>
      </c>
      <c r="R122" s="6" t="s">
        <v>26</v>
      </c>
      <c r="S122" s="7">
        <v>240</v>
      </c>
      <c r="T122" s="35" t="e">
        <f t="shared" si="78"/>
        <v>#REF!</v>
      </c>
      <c r="U122" s="5" t="e">
        <f t="shared" si="79"/>
        <v>#REF!</v>
      </c>
      <c r="V122" s="5" t="e">
        <f>W122+#REF!+X122</f>
        <v>#REF!</v>
      </c>
      <c r="W122" s="5">
        <v>2257440</v>
      </c>
      <c r="X122" s="5"/>
      <c r="Y122" s="5" t="e">
        <f>_xlfn.CEILING.MATH(#REF!)</f>
        <v>#REF!</v>
      </c>
      <c r="Z122" s="4"/>
      <c r="AA122" s="3">
        <v>44986</v>
      </c>
      <c r="AB122" s="3"/>
      <c r="AC122" s="3"/>
      <c r="AD122" s="4" t="s">
        <v>67</v>
      </c>
    </row>
    <row r="123" spans="1:30" ht="141.75" x14ac:dyDescent="0.25">
      <c r="A123" s="8" t="s">
        <v>2828</v>
      </c>
      <c r="B123" s="3">
        <v>44733</v>
      </c>
      <c r="C123" s="6" t="s">
        <v>38</v>
      </c>
      <c r="D123" s="8" t="s">
        <v>3329</v>
      </c>
      <c r="E123" s="9" t="s">
        <v>3293</v>
      </c>
      <c r="F123" s="3">
        <v>44754</v>
      </c>
      <c r="G123" s="8" t="s">
        <v>3217</v>
      </c>
      <c r="H123" s="4" t="s">
        <v>2524</v>
      </c>
      <c r="I123" s="4" t="s">
        <v>2827</v>
      </c>
      <c r="J123" s="5">
        <v>5063557</v>
      </c>
      <c r="K123" s="35">
        <f t="shared" si="76"/>
        <v>5063557</v>
      </c>
      <c r="L123" s="35">
        <f t="shared" si="76"/>
        <v>5063557</v>
      </c>
      <c r="M123" s="4" t="s">
        <v>3219</v>
      </c>
      <c r="N123" s="4" t="s">
        <v>3220</v>
      </c>
      <c r="O123" s="4" t="s">
        <v>22</v>
      </c>
      <c r="P123" s="12">
        <v>100</v>
      </c>
      <c r="Q123" s="6">
        <v>0</v>
      </c>
      <c r="R123" s="6" t="s">
        <v>26</v>
      </c>
      <c r="S123" s="7">
        <v>300</v>
      </c>
      <c r="T123" s="35" t="e">
        <f t="shared" si="78"/>
        <v>#REF!</v>
      </c>
      <c r="U123" s="5" t="e">
        <f t="shared" si="79"/>
        <v>#REF!</v>
      </c>
      <c r="V123" s="5" t="e">
        <f>W123+#REF!+X123</f>
        <v>#REF!</v>
      </c>
      <c r="W123" s="5">
        <v>451700</v>
      </c>
      <c r="X123" s="5"/>
      <c r="Y123" s="5" t="e">
        <f>_xlfn.CEILING.MATH(#REF!)</f>
        <v>#REF!</v>
      </c>
      <c r="Z123" s="4"/>
      <c r="AA123" s="3">
        <v>44986</v>
      </c>
      <c r="AB123" s="3"/>
      <c r="AC123" s="3"/>
      <c r="AD123" s="4" t="s">
        <v>67</v>
      </c>
    </row>
    <row r="124" spans="1:30" ht="236.25" x14ac:dyDescent="0.25">
      <c r="A124" s="8" t="s">
        <v>2825</v>
      </c>
      <c r="B124" s="3">
        <v>44733</v>
      </c>
      <c r="C124" s="6" t="s">
        <v>38</v>
      </c>
      <c r="D124" s="8" t="s">
        <v>3407</v>
      </c>
      <c r="E124" s="9" t="s">
        <v>3406</v>
      </c>
      <c r="F124" s="3">
        <v>44764</v>
      </c>
      <c r="G124" s="8" t="s">
        <v>3404</v>
      </c>
      <c r="H124" s="4" t="s">
        <v>73</v>
      </c>
      <c r="I124" s="4" t="s">
        <v>2826</v>
      </c>
      <c r="J124" s="5">
        <v>1230918104.5</v>
      </c>
      <c r="K124" s="35">
        <f t="shared" si="76"/>
        <v>1230918104.5</v>
      </c>
      <c r="L124" s="35">
        <f t="shared" si="76"/>
        <v>1230918104.5</v>
      </c>
      <c r="M124" s="4" t="s">
        <v>3408</v>
      </c>
      <c r="N124" s="4" t="s">
        <v>3409</v>
      </c>
      <c r="O124" s="4" t="s">
        <v>22</v>
      </c>
      <c r="P124" s="12">
        <v>100</v>
      </c>
      <c r="Q124" s="6">
        <v>0</v>
      </c>
      <c r="R124" s="6" t="s">
        <v>43</v>
      </c>
      <c r="S124" s="18" t="s">
        <v>3410</v>
      </c>
      <c r="T124" s="35" t="e">
        <f t="shared" si="78"/>
        <v>#REF!</v>
      </c>
      <c r="U124" s="21" t="s">
        <v>3411</v>
      </c>
      <c r="V124" s="5" t="e">
        <f>W124+#REF!+X124</f>
        <v>#REF!</v>
      </c>
      <c r="W124" s="5">
        <v>32676350</v>
      </c>
      <c r="X124" s="5"/>
      <c r="Y124" s="5" t="e">
        <f>_xlfn.CEILING.MATH(#REF!)</f>
        <v>#REF!</v>
      </c>
      <c r="Z124" s="4"/>
      <c r="AA124" s="3">
        <v>44986</v>
      </c>
      <c r="AB124" s="3"/>
      <c r="AC124" s="3"/>
      <c r="AD124" s="4" t="s">
        <v>67</v>
      </c>
    </row>
    <row r="125" spans="1:30" ht="126" x14ac:dyDescent="0.25">
      <c r="A125" s="8" t="s">
        <v>2824</v>
      </c>
      <c r="B125" s="3">
        <v>44733</v>
      </c>
      <c r="C125" s="6" t="s">
        <v>38</v>
      </c>
      <c r="D125" s="8" t="s">
        <v>3432</v>
      </c>
      <c r="E125" s="9" t="s">
        <v>3433</v>
      </c>
      <c r="F125" s="3">
        <v>44768</v>
      </c>
      <c r="G125" s="8" t="s">
        <v>3405</v>
      </c>
      <c r="H125" s="4" t="s">
        <v>77</v>
      </c>
      <c r="I125" s="4" t="s">
        <v>2823</v>
      </c>
      <c r="J125" s="5">
        <v>1127964908.4000001</v>
      </c>
      <c r="K125" s="35">
        <f t="shared" si="76"/>
        <v>1127964908.4000001</v>
      </c>
      <c r="L125" s="35">
        <f t="shared" si="76"/>
        <v>1127964908.4000001</v>
      </c>
      <c r="M125" s="4" t="s">
        <v>1787</v>
      </c>
      <c r="N125" s="4" t="s">
        <v>3412</v>
      </c>
      <c r="O125" s="4" t="s">
        <v>1788</v>
      </c>
      <c r="P125" s="12">
        <v>0</v>
      </c>
      <c r="Q125" s="6">
        <v>100</v>
      </c>
      <c r="R125" s="6" t="s">
        <v>43</v>
      </c>
      <c r="S125" s="7">
        <v>30</v>
      </c>
      <c r="T125" s="35" t="e">
        <f t="shared" si="78"/>
        <v>#REF!</v>
      </c>
      <c r="U125" s="5" t="e">
        <f t="shared" si="79"/>
        <v>#REF!</v>
      </c>
      <c r="V125" s="5" t="e">
        <f>W125+#REF!+X125</f>
        <v>#REF!</v>
      </c>
      <c r="W125" s="5">
        <v>1350840</v>
      </c>
      <c r="X125" s="5"/>
      <c r="Y125" s="5" t="e">
        <f>_xlfn.CEILING.MATH(#REF!)</f>
        <v>#REF!</v>
      </c>
      <c r="Z125" s="4"/>
      <c r="AA125" s="3">
        <v>44986</v>
      </c>
      <c r="AB125" s="3"/>
      <c r="AC125" s="3"/>
      <c r="AD125" s="4" t="s">
        <v>67</v>
      </c>
    </row>
    <row r="126" spans="1:30" ht="126" x14ac:dyDescent="0.25">
      <c r="A126" s="8" t="s">
        <v>2972</v>
      </c>
      <c r="B126" s="3">
        <v>44735</v>
      </c>
      <c r="C126" s="6" t="s">
        <v>2971</v>
      </c>
      <c r="D126" s="8" t="s">
        <v>3430</v>
      </c>
      <c r="E126" s="9" t="s">
        <v>3431</v>
      </c>
      <c r="F126" s="3">
        <v>44768</v>
      </c>
      <c r="G126" s="8" t="s">
        <v>2972</v>
      </c>
      <c r="H126" s="4" t="s">
        <v>77</v>
      </c>
      <c r="I126" s="4" t="s">
        <v>2970</v>
      </c>
      <c r="J126" s="5">
        <v>1931553482.0999999</v>
      </c>
      <c r="K126" s="35">
        <f t="shared" si="76"/>
        <v>1931553482.0999999</v>
      </c>
      <c r="L126" s="35">
        <f t="shared" si="76"/>
        <v>1931553482.0999999</v>
      </c>
      <c r="M126" s="4" t="s">
        <v>1787</v>
      </c>
      <c r="N126" s="4" t="s">
        <v>3412</v>
      </c>
      <c r="O126" s="4" t="s">
        <v>1788</v>
      </c>
      <c r="P126" s="12">
        <v>0</v>
      </c>
      <c r="Q126" s="6">
        <v>100</v>
      </c>
      <c r="R126" s="6" t="s">
        <v>43</v>
      </c>
      <c r="S126" s="7">
        <v>30</v>
      </c>
      <c r="T126" s="35" t="e">
        <f t="shared" si="78"/>
        <v>#REF!</v>
      </c>
      <c r="U126" s="5" t="e">
        <f t="shared" si="79"/>
        <v>#REF!</v>
      </c>
      <c r="V126" s="5" t="e">
        <f>W126+#REF!+X126</f>
        <v>#REF!</v>
      </c>
      <c r="W126" s="5">
        <v>2313210</v>
      </c>
      <c r="X126" s="5"/>
      <c r="Y126" s="5" t="e">
        <f>_xlfn.CEILING.MATH(#REF!)</f>
        <v>#REF!</v>
      </c>
      <c r="Z126" s="4"/>
      <c r="AA126" s="3">
        <v>44986</v>
      </c>
      <c r="AB126" s="3"/>
      <c r="AC126" s="3"/>
      <c r="AD126" s="4" t="s">
        <v>67</v>
      </c>
    </row>
    <row r="127" spans="1:30" ht="31.5" x14ac:dyDescent="0.25">
      <c r="A127" s="8" t="s">
        <v>3363</v>
      </c>
      <c r="B127" s="3" t="s">
        <v>3364</v>
      </c>
      <c r="C127" s="6" t="s">
        <v>38</v>
      </c>
      <c r="D127" s="8"/>
      <c r="E127" s="9"/>
      <c r="F127" s="3"/>
      <c r="G127" s="8"/>
      <c r="H127" s="4"/>
      <c r="I127" s="4" t="s">
        <v>3365</v>
      </c>
      <c r="J127" s="5">
        <v>0</v>
      </c>
      <c r="K127" s="35">
        <f t="shared" ref="K127:L127" si="80">J127</f>
        <v>0</v>
      </c>
      <c r="L127" s="35">
        <f t="shared" si="80"/>
        <v>0</v>
      </c>
      <c r="M127" s="4"/>
      <c r="N127" s="4"/>
      <c r="O127" s="4"/>
      <c r="P127" s="12"/>
      <c r="Q127" s="6"/>
      <c r="R127" s="6"/>
      <c r="S127" s="7"/>
      <c r="T127" s="35" t="e">
        <f t="shared" si="78"/>
        <v>#REF!</v>
      </c>
      <c r="U127" s="5" t="e">
        <f t="shared" si="79"/>
        <v>#REF!</v>
      </c>
      <c r="V127" s="5" t="e">
        <f>W127+#REF!+X127</f>
        <v>#REF!</v>
      </c>
      <c r="W127" s="5"/>
      <c r="X127" s="5"/>
      <c r="Y127" s="5" t="e">
        <f>_xlfn.CEILING.MATH(#REF!)</f>
        <v>#REF!</v>
      </c>
      <c r="Z127" s="4"/>
      <c r="AA127" s="3"/>
      <c r="AB127" s="3"/>
      <c r="AC127" s="3"/>
      <c r="AD127" s="4"/>
    </row>
  </sheetData>
  <autoFilter ref="A1:CE127" xr:uid="{00000000-0009-0000-0000-000004000000}">
    <filterColumn colId="35" showButton="0"/>
    <filterColumn colId="36" showButton="0"/>
    <filterColumn colId="37" showButton="0"/>
    <filterColumn colId="48" showButton="0"/>
    <filterColumn colId="49" showButton="0"/>
    <filterColumn colId="51" showButton="0"/>
    <filterColumn colId="52" showButton="0"/>
    <filterColumn colId="56" showButton="0"/>
    <filterColumn colId="57" showButton="0"/>
    <filterColumn colId="58" showButton="0"/>
    <filterColumn colId="60" showButton="0"/>
    <filterColumn colId="61" showButton="0"/>
    <filterColumn colId="63" showButton="0"/>
    <filterColumn colId="64" showButton="0"/>
  </autoFilter>
  <mergeCells count="26">
    <mergeCell ref="Y1:AD1"/>
    <mergeCell ref="AE1:AG1"/>
    <mergeCell ref="AH1:AH2"/>
    <mergeCell ref="S1:S2"/>
    <mergeCell ref="T1:T2"/>
    <mergeCell ref="U1:U2"/>
    <mergeCell ref="V1:V2"/>
    <mergeCell ref="X1:X2"/>
    <mergeCell ref="R1:R2"/>
    <mergeCell ref="G1:G2"/>
    <mergeCell ref="H1:H2"/>
    <mergeCell ref="I1:I2"/>
    <mergeCell ref="J1:J2"/>
    <mergeCell ref="K1:K2"/>
    <mergeCell ref="L1:L2"/>
    <mergeCell ref="M1:M2"/>
    <mergeCell ref="N1:N2"/>
    <mergeCell ref="O1:O2"/>
    <mergeCell ref="P1:P2"/>
    <mergeCell ref="Q1:Q2"/>
    <mergeCell ref="F1:F2"/>
    <mergeCell ref="A1:A2"/>
    <mergeCell ref="B1:B2"/>
    <mergeCell ref="C1:C2"/>
    <mergeCell ref="D1:D2"/>
    <mergeCell ref="E1:E2"/>
  </mergeCells>
  <hyperlinks>
    <hyperlink ref="E3" r:id="rId1" xr:uid="{00000000-0004-0000-0400-000000000000}"/>
    <hyperlink ref="E4" r:id="rId2" xr:uid="{00000000-0004-0000-0400-000001000000}"/>
    <hyperlink ref="E6" r:id="rId3" xr:uid="{00000000-0004-0000-0400-000002000000}"/>
    <hyperlink ref="E7" r:id="rId4" xr:uid="{00000000-0004-0000-0400-000003000000}"/>
    <hyperlink ref="E9" r:id="rId5" xr:uid="{00000000-0004-0000-0400-000004000000}"/>
    <hyperlink ref="E8" r:id="rId6" xr:uid="{00000000-0004-0000-0400-000005000000}"/>
    <hyperlink ref="E10" r:id="rId7" xr:uid="{00000000-0004-0000-0400-000006000000}"/>
    <hyperlink ref="E79" r:id="rId8" xr:uid="{00000000-0004-0000-0400-000007000000}"/>
    <hyperlink ref="E78" r:id="rId9" xr:uid="{00000000-0004-0000-0400-000008000000}"/>
    <hyperlink ref="E77" r:id="rId10" xr:uid="{00000000-0004-0000-0400-000009000000}"/>
    <hyperlink ref="E76" r:id="rId11" xr:uid="{00000000-0004-0000-0400-00000A000000}"/>
    <hyperlink ref="E75" r:id="rId12" xr:uid="{00000000-0004-0000-0400-00000B000000}"/>
    <hyperlink ref="E80" r:id="rId13" xr:uid="{00000000-0004-0000-0400-00000C000000}"/>
    <hyperlink ref="E81" r:id="rId14" xr:uid="{00000000-0004-0000-0400-00000D000000}"/>
    <hyperlink ref="E67" r:id="rId15" xr:uid="{00000000-0004-0000-0400-00000E000000}"/>
    <hyperlink ref="E66" r:id="rId16" xr:uid="{00000000-0004-0000-0400-00000F000000}"/>
    <hyperlink ref="E82" r:id="rId17" xr:uid="{00000000-0004-0000-0400-000010000000}"/>
    <hyperlink ref="E64" r:id="rId18" xr:uid="{00000000-0004-0000-0400-000011000000}"/>
    <hyperlink ref="E74" r:id="rId19" xr:uid="{00000000-0004-0000-0400-000012000000}"/>
    <hyperlink ref="E62" r:id="rId20" xr:uid="{00000000-0004-0000-0400-000013000000}"/>
    <hyperlink ref="E60" r:id="rId21" xr:uid="{00000000-0004-0000-0400-000014000000}"/>
    <hyperlink ref="E59" r:id="rId22" xr:uid="{00000000-0004-0000-0400-000015000000}"/>
    <hyperlink ref="E57" r:id="rId23" xr:uid="{00000000-0004-0000-0400-000016000000}"/>
    <hyperlink ref="E56" r:id="rId24" xr:uid="{00000000-0004-0000-0400-000017000000}"/>
    <hyperlink ref="E55" r:id="rId25" xr:uid="{00000000-0004-0000-0400-000018000000}"/>
    <hyperlink ref="E54" r:id="rId26" xr:uid="{00000000-0004-0000-0400-000019000000}"/>
    <hyperlink ref="E53" r:id="rId27" xr:uid="{00000000-0004-0000-0400-00001A000000}"/>
    <hyperlink ref="E52" r:id="rId28" xr:uid="{00000000-0004-0000-0400-00001B000000}"/>
    <hyperlink ref="E51" r:id="rId29" xr:uid="{00000000-0004-0000-0400-00001C000000}"/>
    <hyperlink ref="E50" r:id="rId30" xr:uid="{00000000-0004-0000-0400-00001D000000}"/>
    <hyperlink ref="E49" r:id="rId31" xr:uid="{00000000-0004-0000-0400-00001E000000}"/>
    <hyperlink ref="E48" r:id="rId32" xr:uid="{00000000-0004-0000-0400-00001F000000}"/>
    <hyperlink ref="E47" r:id="rId33" xr:uid="{00000000-0004-0000-0400-000020000000}"/>
    <hyperlink ref="E46" r:id="rId34" xr:uid="{00000000-0004-0000-0400-000021000000}"/>
    <hyperlink ref="E45" r:id="rId35" xr:uid="{00000000-0004-0000-0400-000022000000}"/>
    <hyperlink ref="E44" r:id="rId36" xr:uid="{00000000-0004-0000-0400-000023000000}"/>
    <hyperlink ref="E43" r:id="rId37" xr:uid="{00000000-0004-0000-0400-000024000000}"/>
    <hyperlink ref="E42" r:id="rId38" xr:uid="{00000000-0004-0000-0400-000025000000}"/>
    <hyperlink ref="E41" r:id="rId39" xr:uid="{00000000-0004-0000-0400-000026000000}"/>
    <hyperlink ref="E71" r:id="rId40" xr:uid="{00000000-0004-0000-0400-000027000000}"/>
    <hyperlink ref="E69" r:id="rId41" xr:uid="{00000000-0004-0000-0400-000028000000}"/>
    <hyperlink ref="E68" r:id="rId42" xr:uid="{00000000-0004-0000-0400-000029000000}"/>
    <hyperlink ref="E65" r:id="rId43" xr:uid="{00000000-0004-0000-0400-00002A000000}"/>
    <hyperlink ref="E63" r:id="rId44" xr:uid="{00000000-0004-0000-0400-00002B000000}"/>
    <hyperlink ref="E40" r:id="rId45" xr:uid="{00000000-0004-0000-0400-00002C000000}"/>
    <hyperlink ref="E39" r:id="rId46" xr:uid="{00000000-0004-0000-0400-00002D000000}"/>
    <hyperlink ref="E38" r:id="rId47" xr:uid="{00000000-0004-0000-0400-00002E000000}"/>
    <hyperlink ref="E13" r:id="rId48" xr:uid="{00000000-0004-0000-0400-00002F000000}"/>
    <hyperlink ref="E37" r:id="rId49" xr:uid="{00000000-0004-0000-0400-000030000000}"/>
    <hyperlink ref="E36" r:id="rId50" xr:uid="{00000000-0004-0000-0400-000031000000}"/>
    <hyperlink ref="E35" r:id="rId51" xr:uid="{00000000-0004-0000-0400-000032000000}"/>
    <hyperlink ref="E34" r:id="rId52" xr:uid="{00000000-0004-0000-0400-000033000000}"/>
    <hyperlink ref="E33" r:id="rId53" xr:uid="{00000000-0004-0000-0400-000034000000}"/>
    <hyperlink ref="E32" r:id="rId54" xr:uid="{00000000-0004-0000-0400-000035000000}"/>
    <hyperlink ref="E31" r:id="rId55" xr:uid="{00000000-0004-0000-0400-000036000000}"/>
    <hyperlink ref="E30" r:id="rId56" xr:uid="{00000000-0004-0000-0400-000037000000}"/>
    <hyperlink ref="E29" r:id="rId57" xr:uid="{00000000-0004-0000-0400-000038000000}"/>
    <hyperlink ref="E28" r:id="rId58" xr:uid="{00000000-0004-0000-0400-000039000000}"/>
    <hyperlink ref="E27" r:id="rId59" xr:uid="{00000000-0004-0000-0400-00003A000000}"/>
    <hyperlink ref="E25" r:id="rId60" xr:uid="{00000000-0004-0000-0400-00003B000000}"/>
    <hyperlink ref="E24" r:id="rId61" xr:uid="{00000000-0004-0000-0400-00003C000000}"/>
    <hyperlink ref="E23" r:id="rId62" xr:uid="{00000000-0004-0000-0400-00003D000000}"/>
    <hyperlink ref="E22" r:id="rId63" xr:uid="{00000000-0004-0000-0400-00003E000000}"/>
    <hyperlink ref="E21" r:id="rId64" xr:uid="{00000000-0004-0000-0400-00003F000000}"/>
    <hyperlink ref="E20" r:id="rId65" xr:uid="{00000000-0004-0000-0400-000040000000}"/>
    <hyperlink ref="E19" r:id="rId66" xr:uid="{00000000-0004-0000-0400-000041000000}"/>
    <hyperlink ref="E18" r:id="rId67" xr:uid="{00000000-0004-0000-0400-000042000000}"/>
    <hyperlink ref="E17" r:id="rId68" xr:uid="{00000000-0004-0000-0400-000043000000}"/>
    <hyperlink ref="E16" r:id="rId69" xr:uid="{00000000-0004-0000-0400-000044000000}"/>
    <hyperlink ref="E15" r:id="rId70" xr:uid="{00000000-0004-0000-0400-000045000000}"/>
    <hyperlink ref="E14" r:id="rId71" xr:uid="{00000000-0004-0000-0400-000046000000}"/>
    <hyperlink ref="E12" r:id="rId72" xr:uid="{00000000-0004-0000-0400-000047000000}"/>
    <hyperlink ref="E11" r:id="rId73" xr:uid="{00000000-0004-0000-0400-000048000000}"/>
    <hyperlink ref="E84" r:id="rId74" xr:uid="{00000000-0004-0000-0400-000049000000}"/>
    <hyperlink ref="E85" r:id="rId75" xr:uid="{00000000-0004-0000-0400-00004A000000}"/>
    <hyperlink ref="E83" r:id="rId76" xr:uid="{00000000-0004-0000-0400-00004B000000}"/>
    <hyperlink ref="E86" r:id="rId77" xr:uid="{00000000-0004-0000-0400-00004C000000}"/>
    <hyperlink ref="E90" r:id="rId78" xr:uid="{00000000-0004-0000-0400-00004D000000}"/>
    <hyperlink ref="E116" r:id="rId79" xr:uid="{00000000-0004-0000-0400-00004E000000}"/>
    <hyperlink ref="E117" r:id="rId80" xr:uid="{00000000-0004-0000-0400-00004F000000}"/>
    <hyperlink ref="E118" r:id="rId81" xr:uid="{00000000-0004-0000-0400-000050000000}"/>
    <hyperlink ref="E99" r:id="rId82" xr:uid="{00000000-0004-0000-0400-000051000000}"/>
    <hyperlink ref="E103" r:id="rId83" xr:uid="{00000000-0004-0000-0400-000052000000}"/>
    <hyperlink ref="E109" r:id="rId84" xr:uid="{00000000-0004-0000-0400-000053000000}"/>
    <hyperlink ref="E113" r:id="rId85" xr:uid="{00000000-0004-0000-0400-000054000000}"/>
    <hyperlink ref="E123" r:id="rId86" xr:uid="{00000000-0004-0000-0400-000055000000}"/>
    <hyperlink ref="E120" r:id="rId87" xr:uid="{00000000-0004-0000-0400-000056000000}"/>
    <hyperlink ref="E121" r:id="rId88" xr:uid="{00000000-0004-0000-0400-000057000000}"/>
    <hyperlink ref="E122" r:id="rId89" xr:uid="{00000000-0004-0000-0400-000058000000}"/>
    <hyperlink ref="E105" r:id="rId90" xr:uid="{00000000-0004-0000-0400-000059000000}"/>
    <hyperlink ref="E102" r:id="rId91" xr:uid="{00000000-0004-0000-0400-00005A000000}"/>
    <hyperlink ref="E108" r:id="rId92" xr:uid="{00000000-0004-0000-0400-00005B000000}"/>
    <hyperlink ref="E106" r:id="rId93" xr:uid="{00000000-0004-0000-0400-00005C000000}"/>
    <hyperlink ref="E104" r:id="rId94" xr:uid="{00000000-0004-0000-0400-00005D000000}"/>
    <hyperlink ref="E112" r:id="rId95" xr:uid="{00000000-0004-0000-0400-00005E000000}"/>
    <hyperlink ref="E124" r:id="rId96" xr:uid="{00000000-0004-0000-0400-00005F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51"/>
  <sheetViews>
    <sheetView workbookViewId="0">
      <selection activeCell="M40" sqref="M40"/>
    </sheetView>
  </sheetViews>
  <sheetFormatPr defaultColWidth="9.140625" defaultRowHeight="15.75" x14ac:dyDescent="0.25"/>
  <cols>
    <col min="1" max="1" width="26.7109375" style="14" customWidth="1"/>
    <col min="2" max="2" width="13" style="19" customWidth="1"/>
    <col min="3" max="3" width="18.5703125" style="14" customWidth="1"/>
    <col min="4" max="4" width="31.140625" style="31" customWidth="1"/>
    <col min="5" max="5" width="27.42578125" style="17" customWidth="1"/>
    <col min="6" max="6" width="13.85546875" style="19" customWidth="1"/>
    <col min="7" max="7" width="32.85546875" style="14" customWidth="1"/>
    <col min="8" max="8" width="22.140625" style="17" customWidth="1"/>
    <col min="9" max="9" width="30.85546875" style="17" customWidth="1"/>
    <col min="10" max="10" width="19.85546875" style="14" customWidth="1"/>
    <col min="11" max="13" width="20.140625" style="14" customWidth="1"/>
    <col min="14" max="14" width="17.28515625" style="17" customWidth="1"/>
    <col min="15" max="15" width="33.28515625" style="17" customWidth="1"/>
    <col min="16" max="16" width="14.140625" style="14" customWidth="1"/>
    <col min="17" max="17" width="11.85546875" style="14" customWidth="1"/>
    <col min="18" max="19" width="9.140625" style="14" customWidth="1"/>
    <col min="20" max="20" width="24.140625" style="17" customWidth="1"/>
    <col min="21" max="26" width="14.28515625" style="14" customWidth="1"/>
    <col min="27" max="27" width="18.5703125" style="14" customWidth="1"/>
    <col min="28" max="28" width="17.140625" style="14" customWidth="1"/>
    <col min="29" max="29" width="16.28515625" style="14" customWidth="1"/>
    <col min="30" max="32" width="17.5703125" style="15" customWidth="1"/>
    <col min="33" max="33" width="17.5703125" style="14" customWidth="1"/>
    <col min="34" max="34" width="16.140625" style="19" customWidth="1"/>
    <col min="35" max="35" width="15.140625" style="19" customWidth="1"/>
    <col min="36" max="36" width="13.28515625" style="19" customWidth="1"/>
    <col min="37" max="37" width="16.7109375" style="17" customWidth="1"/>
    <col min="38" max="16384" width="9.140625" style="14"/>
  </cols>
  <sheetData>
    <row r="1" spans="1:37" ht="103.5" customHeight="1" x14ac:dyDescent="0.25">
      <c r="A1" s="156" t="s">
        <v>14</v>
      </c>
      <c r="B1" s="156" t="s">
        <v>0</v>
      </c>
      <c r="C1" s="156" t="s">
        <v>52</v>
      </c>
      <c r="D1" s="156" t="s">
        <v>1</v>
      </c>
      <c r="E1" s="156" t="s">
        <v>5</v>
      </c>
      <c r="F1" s="156" t="s">
        <v>2</v>
      </c>
      <c r="G1" s="156" t="s">
        <v>3</v>
      </c>
      <c r="H1" s="156" t="s">
        <v>4</v>
      </c>
      <c r="I1" s="156" t="s">
        <v>6</v>
      </c>
      <c r="J1" s="154" t="s">
        <v>15</v>
      </c>
      <c r="K1" s="154" t="s">
        <v>16</v>
      </c>
      <c r="L1" s="154" t="s">
        <v>155</v>
      </c>
      <c r="M1" s="154" t="s">
        <v>3530</v>
      </c>
      <c r="N1" s="146" t="s">
        <v>18</v>
      </c>
      <c r="O1" s="146" t="s">
        <v>2083</v>
      </c>
      <c r="P1" s="146" t="s">
        <v>17</v>
      </c>
      <c r="Q1" s="154" t="s">
        <v>8</v>
      </c>
      <c r="R1" s="154" t="s">
        <v>9</v>
      </c>
      <c r="S1" s="144" t="s">
        <v>19</v>
      </c>
      <c r="T1" s="146" t="s">
        <v>2050</v>
      </c>
      <c r="U1" s="144" t="s">
        <v>7</v>
      </c>
      <c r="V1" s="144" t="s">
        <v>3530</v>
      </c>
      <c r="W1" s="38" t="s">
        <v>3531</v>
      </c>
      <c r="X1" s="38" t="s">
        <v>3532</v>
      </c>
      <c r="Y1" s="144" t="s">
        <v>2049</v>
      </c>
      <c r="Z1" s="144" t="s">
        <v>3533</v>
      </c>
      <c r="AA1" s="148" t="s">
        <v>2820</v>
      </c>
      <c r="AB1" s="149"/>
      <c r="AC1" s="149"/>
      <c r="AD1" s="149"/>
      <c r="AE1" s="149"/>
      <c r="AF1" s="150"/>
      <c r="AG1" s="144" t="s">
        <v>199</v>
      </c>
      <c r="AH1" s="151" t="s">
        <v>2821</v>
      </c>
      <c r="AI1" s="152"/>
      <c r="AJ1" s="153"/>
      <c r="AK1" s="146" t="s">
        <v>66</v>
      </c>
    </row>
    <row r="2" spans="1:37" ht="44.25" customHeight="1" x14ac:dyDescent="0.25">
      <c r="A2" s="157"/>
      <c r="B2" s="157"/>
      <c r="C2" s="157"/>
      <c r="D2" s="157"/>
      <c r="E2" s="157"/>
      <c r="F2" s="157"/>
      <c r="G2" s="157"/>
      <c r="H2" s="157"/>
      <c r="I2" s="157"/>
      <c r="J2" s="155"/>
      <c r="K2" s="155"/>
      <c r="L2" s="155"/>
      <c r="M2" s="155"/>
      <c r="N2" s="147"/>
      <c r="O2" s="147"/>
      <c r="P2" s="147"/>
      <c r="Q2" s="155"/>
      <c r="R2" s="155"/>
      <c r="S2" s="145"/>
      <c r="T2" s="147"/>
      <c r="U2" s="145"/>
      <c r="V2" s="145"/>
      <c r="W2" s="39"/>
      <c r="X2" s="39"/>
      <c r="Y2" s="145"/>
      <c r="Z2" s="145"/>
      <c r="AA2" s="35" t="s">
        <v>20</v>
      </c>
      <c r="AB2" s="35" t="s">
        <v>11</v>
      </c>
      <c r="AC2" s="35" t="s">
        <v>12</v>
      </c>
      <c r="AD2" s="35" t="s">
        <v>13</v>
      </c>
      <c r="AE2" s="35" t="s">
        <v>2046</v>
      </c>
      <c r="AF2" s="35" t="s">
        <v>2025</v>
      </c>
      <c r="AG2" s="145"/>
      <c r="AH2" s="34" t="s">
        <v>11</v>
      </c>
      <c r="AI2" s="34" t="s">
        <v>12</v>
      </c>
      <c r="AJ2" s="34" t="s">
        <v>13</v>
      </c>
      <c r="AK2" s="147"/>
    </row>
    <row r="3" spans="1:37" ht="157.5" x14ac:dyDescent="0.25">
      <c r="A3" s="8" t="s">
        <v>879</v>
      </c>
      <c r="B3" s="3">
        <v>44599</v>
      </c>
      <c r="C3" s="6" t="s">
        <v>1168</v>
      </c>
      <c r="D3" s="8" t="s">
        <v>1550</v>
      </c>
      <c r="E3" s="9" t="s">
        <v>1549</v>
      </c>
      <c r="F3" s="3">
        <v>44623</v>
      </c>
      <c r="G3" s="6" t="s">
        <v>1200</v>
      </c>
      <c r="H3" s="4" t="s">
        <v>1201</v>
      </c>
      <c r="I3" s="4" t="s">
        <v>626</v>
      </c>
      <c r="J3" s="5">
        <v>68944737.599999994</v>
      </c>
      <c r="K3" s="35">
        <f t="shared" ref="K3" si="0">J3</f>
        <v>68944737.599999994</v>
      </c>
      <c r="L3" s="35">
        <f t="shared" ref="L3:L6" si="1">K3</f>
        <v>68944737.599999994</v>
      </c>
      <c r="M3" s="35">
        <f t="shared" ref="M3:M6" si="2">(K3*10)/110</f>
        <v>6267703.418181818</v>
      </c>
      <c r="N3" s="4" t="s">
        <v>1202</v>
      </c>
      <c r="O3" s="4" t="s">
        <v>1203</v>
      </c>
      <c r="P3" s="4" t="s">
        <v>22</v>
      </c>
      <c r="Q3" s="6">
        <v>100</v>
      </c>
      <c r="R3" s="6">
        <v>0</v>
      </c>
      <c r="S3" s="6" t="s">
        <v>43</v>
      </c>
      <c r="T3" s="52" t="s">
        <v>3242</v>
      </c>
      <c r="U3" s="33">
        <f>J3/AA3</f>
        <v>32.4</v>
      </c>
      <c r="V3" s="33">
        <f t="shared" ref="V3:V6" si="3">(U3*10)/110</f>
        <v>2.9454545454545453</v>
      </c>
      <c r="W3" s="33">
        <f t="shared" ref="W3:W6" si="4">U3-V3</f>
        <v>29.454545454545453</v>
      </c>
      <c r="X3" s="53" t="s">
        <v>3231</v>
      </c>
      <c r="Y3" s="49" t="e">
        <f t="shared" ref="Y3:Y6" si="5">W3*T3</f>
        <v>#VALUE!</v>
      </c>
      <c r="Z3" s="53"/>
      <c r="AA3" s="5">
        <f t="shared" ref="AA3" si="6">AB3+AC3+AD3</f>
        <v>2127924</v>
      </c>
      <c r="AB3" s="5">
        <v>2127924</v>
      </c>
      <c r="AC3" s="5"/>
      <c r="AD3" s="5"/>
      <c r="AE3" s="21">
        <v>133808</v>
      </c>
      <c r="AF3" s="21">
        <v>133808</v>
      </c>
      <c r="AG3" s="4"/>
      <c r="AH3" s="3">
        <v>44743</v>
      </c>
      <c r="AI3" s="3"/>
      <c r="AJ3" s="3"/>
      <c r="AK3" s="4" t="s">
        <v>67</v>
      </c>
    </row>
    <row r="4" spans="1:37" ht="75" x14ac:dyDescent="0.25">
      <c r="A4" s="8" t="s">
        <v>911</v>
      </c>
      <c r="B4" s="3">
        <v>44600</v>
      </c>
      <c r="C4" s="6" t="s">
        <v>1168</v>
      </c>
      <c r="D4" s="8" t="s">
        <v>1575</v>
      </c>
      <c r="E4" s="9" t="s">
        <v>1574</v>
      </c>
      <c r="F4" s="3">
        <v>44625</v>
      </c>
      <c r="G4" s="6" t="s">
        <v>1263</v>
      </c>
      <c r="H4" s="4" t="s">
        <v>1265</v>
      </c>
      <c r="I4" s="4" t="s">
        <v>628</v>
      </c>
      <c r="J4" s="5">
        <v>3230008.8</v>
      </c>
      <c r="K4" s="35">
        <f t="shared" ref="K4:K6" si="7">J4</f>
        <v>3230008.8</v>
      </c>
      <c r="L4" s="35">
        <f t="shared" si="1"/>
        <v>3230008.8</v>
      </c>
      <c r="M4" s="35">
        <f t="shared" si="2"/>
        <v>293637.16363636364</v>
      </c>
      <c r="N4" s="4" t="s">
        <v>1266</v>
      </c>
      <c r="O4" s="4" t="s">
        <v>1267</v>
      </c>
      <c r="P4" s="4" t="s">
        <v>22</v>
      </c>
      <c r="Q4" s="6">
        <v>100</v>
      </c>
      <c r="R4" s="6">
        <v>0</v>
      </c>
      <c r="S4" s="6" t="s">
        <v>629</v>
      </c>
      <c r="T4" s="48">
        <v>1</v>
      </c>
      <c r="U4" s="33">
        <f>J4/AA4</f>
        <v>31.84</v>
      </c>
      <c r="V4" s="33">
        <f t="shared" si="3"/>
        <v>2.8945454545454545</v>
      </c>
      <c r="W4" s="33">
        <f t="shared" si="4"/>
        <v>28.945454545454545</v>
      </c>
      <c r="X4" s="49">
        <f t="shared" ref="X4:X5" si="8">U4*T4</f>
        <v>31.84</v>
      </c>
      <c r="Y4" s="49">
        <f t="shared" si="5"/>
        <v>28.945454545454545</v>
      </c>
      <c r="Z4" s="49"/>
      <c r="AA4" s="5">
        <f t="shared" ref="AA4:AA6" si="9">AB4+AC4+AD4</f>
        <v>101445</v>
      </c>
      <c r="AB4" s="5">
        <v>101445</v>
      </c>
      <c r="AC4" s="5"/>
      <c r="AD4" s="5"/>
      <c r="AE4" s="5">
        <f>AA4/T4</f>
        <v>101445</v>
      </c>
      <c r="AF4" s="5">
        <f t="shared" ref="AF4:AF5" si="10">_xlfn.CEILING.MATH(AE4)</f>
        <v>101445</v>
      </c>
      <c r="AG4" s="4"/>
      <c r="AH4" s="3">
        <v>44743</v>
      </c>
      <c r="AI4" s="3"/>
      <c r="AJ4" s="3"/>
      <c r="AK4" s="4" t="s">
        <v>1169</v>
      </c>
    </row>
    <row r="5" spans="1:37" ht="75" x14ac:dyDescent="0.25">
      <c r="A5" s="8" t="s">
        <v>910</v>
      </c>
      <c r="B5" s="3">
        <v>44600</v>
      </c>
      <c r="C5" s="6" t="s">
        <v>1168</v>
      </c>
      <c r="D5" s="8" t="s">
        <v>1577</v>
      </c>
      <c r="E5" s="9" t="s">
        <v>1576</v>
      </c>
      <c r="F5" s="3">
        <v>44625</v>
      </c>
      <c r="G5" s="6" t="s">
        <v>1264</v>
      </c>
      <c r="H5" s="4" t="s">
        <v>1268</v>
      </c>
      <c r="I5" s="17" t="s">
        <v>627</v>
      </c>
      <c r="J5" s="5">
        <v>17497576.84</v>
      </c>
      <c r="K5" s="35">
        <f t="shared" si="7"/>
        <v>17497576.84</v>
      </c>
      <c r="L5" s="35">
        <f t="shared" si="1"/>
        <v>17497576.84</v>
      </c>
      <c r="M5" s="35">
        <f t="shared" si="2"/>
        <v>1590688.8036363637</v>
      </c>
      <c r="N5" s="4" t="s">
        <v>1269</v>
      </c>
      <c r="O5" s="4" t="s">
        <v>1232</v>
      </c>
      <c r="P5" s="4" t="s">
        <v>22</v>
      </c>
      <c r="Q5" s="6">
        <v>100</v>
      </c>
      <c r="R5" s="6">
        <v>0</v>
      </c>
      <c r="S5" s="6" t="s">
        <v>26</v>
      </c>
      <c r="T5" s="48">
        <v>300</v>
      </c>
      <c r="U5" s="33">
        <f>J5/AA5</f>
        <v>3.4698000007932071</v>
      </c>
      <c r="V5" s="33">
        <f t="shared" si="3"/>
        <v>0.31543636370847339</v>
      </c>
      <c r="W5" s="33">
        <f t="shared" si="4"/>
        <v>3.1543636370847334</v>
      </c>
      <c r="X5" s="49">
        <f t="shared" si="8"/>
        <v>1040.9400002379621</v>
      </c>
      <c r="Y5" s="49">
        <f t="shared" si="5"/>
        <v>946.30909112542008</v>
      </c>
      <c r="Z5" s="49"/>
      <c r="AA5" s="5">
        <f t="shared" si="9"/>
        <v>5042820</v>
      </c>
      <c r="AB5" s="5">
        <v>5042820</v>
      </c>
      <c r="AC5" s="5"/>
      <c r="AD5" s="5"/>
      <c r="AE5" s="5">
        <f>AA5/T5</f>
        <v>16809.400000000001</v>
      </c>
      <c r="AF5" s="5">
        <f t="shared" si="10"/>
        <v>16810</v>
      </c>
      <c r="AG5" s="4"/>
      <c r="AH5" s="3">
        <v>44743</v>
      </c>
      <c r="AI5" s="3"/>
      <c r="AJ5" s="3"/>
      <c r="AK5" s="4" t="s">
        <v>67</v>
      </c>
    </row>
    <row r="6" spans="1:37" ht="94.5" x14ac:dyDescent="0.25">
      <c r="A6" s="8" t="s">
        <v>906</v>
      </c>
      <c r="B6" s="3">
        <v>44600</v>
      </c>
      <c r="C6" s="6" t="s">
        <v>1168</v>
      </c>
      <c r="D6" s="8" t="s">
        <v>462</v>
      </c>
      <c r="E6" s="4" t="s">
        <v>462</v>
      </c>
      <c r="F6" s="3" t="s">
        <v>462</v>
      </c>
      <c r="G6" s="6" t="s">
        <v>462</v>
      </c>
      <c r="H6" s="4" t="s">
        <v>462</v>
      </c>
      <c r="I6" s="4" t="s">
        <v>669</v>
      </c>
      <c r="J6" s="5"/>
      <c r="K6" s="35">
        <f t="shared" si="7"/>
        <v>0</v>
      </c>
      <c r="L6" s="35">
        <f t="shared" si="1"/>
        <v>0</v>
      </c>
      <c r="M6" s="35">
        <f t="shared" si="2"/>
        <v>0</v>
      </c>
      <c r="N6" s="36" t="s">
        <v>462</v>
      </c>
      <c r="O6" s="36" t="s">
        <v>462</v>
      </c>
      <c r="P6" s="4"/>
      <c r="Q6" s="6"/>
      <c r="R6" s="6"/>
      <c r="S6" s="36" t="s">
        <v>462</v>
      </c>
      <c r="T6" s="36" t="s">
        <v>462</v>
      </c>
      <c r="U6" s="36" t="s">
        <v>462</v>
      </c>
      <c r="V6" s="33" t="e">
        <f t="shared" si="3"/>
        <v>#VALUE!</v>
      </c>
      <c r="W6" s="33" t="e">
        <f t="shared" si="4"/>
        <v>#VALUE!</v>
      </c>
      <c r="X6" s="36" t="s">
        <v>462</v>
      </c>
      <c r="Y6" s="49" t="e">
        <f t="shared" si="5"/>
        <v>#VALUE!</v>
      </c>
      <c r="Z6" s="36"/>
      <c r="AA6" s="5">
        <f t="shared" si="9"/>
        <v>0</v>
      </c>
      <c r="AB6" s="5"/>
      <c r="AC6" s="5"/>
      <c r="AD6" s="5"/>
      <c r="AE6" s="5" t="s">
        <v>462</v>
      </c>
      <c r="AF6" s="5" t="s">
        <v>462</v>
      </c>
      <c r="AG6" s="4"/>
      <c r="AH6" s="3"/>
      <c r="AI6" s="3"/>
      <c r="AJ6" s="3"/>
      <c r="AK6" s="4" t="s">
        <v>462</v>
      </c>
    </row>
    <row r="7" spans="1:37" x14ac:dyDescent="0.25">
      <c r="A7" s="8" t="s">
        <v>998</v>
      </c>
      <c r="B7" s="3">
        <v>44603</v>
      </c>
      <c r="C7" s="6" t="s">
        <v>1168</v>
      </c>
      <c r="D7" s="8" t="s">
        <v>462</v>
      </c>
      <c r="E7" s="4" t="s">
        <v>462</v>
      </c>
      <c r="F7" s="3" t="s">
        <v>462</v>
      </c>
      <c r="G7" s="6" t="s">
        <v>462</v>
      </c>
      <c r="H7" s="4" t="s">
        <v>462</v>
      </c>
      <c r="I7" s="4" t="s">
        <v>832</v>
      </c>
      <c r="J7" s="10" t="s">
        <v>462</v>
      </c>
      <c r="K7" s="10" t="s">
        <v>462</v>
      </c>
      <c r="L7" s="10" t="s">
        <v>462</v>
      </c>
      <c r="M7" s="35" t="e">
        <f t="shared" ref="M7:M12" si="11">(K7*10)/110</f>
        <v>#VALUE!</v>
      </c>
      <c r="N7" s="10" t="s">
        <v>462</v>
      </c>
      <c r="O7" s="10" t="s">
        <v>462</v>
      </c>
      <c r="P7" s="10" t="s">
        <v>462</v>
      </c>
      <c r="Q7" s="10" t="s">
        <v>462</v>
      </c>
      <c r="R7" s="10" t="s">
        <v>462</v>
      </c>
      <c r="S7" s="10" t="s">
        <v>462</v>
      </c>
      <c r="T7" s="50"/>
      <c r="U7" s="50" t="s">
        <v>462</v>
      </c>
      <c r="V7" s="33" t="e">
        <f t="shared" ref="V7:V12" si="12">(U7*10)/110</f>
        <v>#VALUE!</v>
      </c>
      <c r="W7" s="33" t="e">
        <f t="shared" ref="W7:W12" si="13">U7-V7</f>
        <v>#VALUE!</v>
      </c>
      <c r="X7" s="51" t="s">
        <v>462</v>
      </c>
      <c r="Y7" s="49" t="e">
        <f t="shared" ref="Y7:Y12" si="14">W7*T7</f>
        <v>#VALUE!</v>
      </c>
      <c r="Z7" s="51"/>
      <c r="AA7" s="10" t="s">
        <v>462</v>
      </c>
      <c r="AB7" s="10" t="s">
        <v>462</v>
      </c>
      <c r="AC7" s="10" t="s">
        <v>462</v>
      </c>
      <c r="AD7" s="10" t="s">
        <v>462</v>
      </c>
      <c r="AE7" s="10" t="s">
        <v>462</v>
      </c>
      <c r="AF7" s="10" t="s">
        <v>462</v>
      </c>
      <c r="AG7" s="10" t="s">
        <v>462</v>
      </c>
      <c r="AH7" s="10" t="s">
        <v>462</v>
      </c>
      <c r="AI7" s="10" t="s">
        <v>462</v>
      </c>
      <c r="AJ7" s="10" t="s">
        <v>462</v>
      </c>
      <c r="AK7" s="10" t="s">
        <v>462</v>
      </c>
    </row>
    <row r="8" spans="1:37" ht="75" x14ac:dyDescent="0.25">
      <c r="A8" s="8" t="s">
        <v>994</v>
      </c>
      <c r="B8" s="3">
        <v>44603</v>
      </c>
      <c r="C8" s="6" t="s">
        <v>1168</v>
      </c>
      <c r="D8" s="8" t="s">
        <v>1790</v>
      </c>
      <c r="E8" s="9" t="s">
        <v>1789</v>
      </c>
      <c r="F8" s="3">
        <v>44624</v>
      </c>
      <c r="G8" s="8" t="s">
        <v>1245</v>
      </c>
      <c r="H8" s="4" t="s">
        <v>1249</v>
      </c>
      <c r="I8" s="4" t="s">
        <v>844</v>
      </c>
      <c r="J8" s="5">
        <v>1293330</v>
      </c>
      <c r="K8" s="35">
        <f t="shared" ref="K8:L9" si="15">J8</f>
        <v>1293330</v>
      </c>
      <c r="L8" s="35">
        <f t="shared" si="15"/>
        <v>1293330</v>
      </c>
      <c r="M8" s="35">
        <f t="shared" si="11"/>
        <v>117575.45454545454</v>
      </c>
      <c r="N8" s="4" t="s">
        <v>1250</v>
      </c>
      <c r="O8" s="4" t="s">
        <v>1252</v>
      </c>
      <c r="P8" s="4" t="s">
        <v>22</v>
      </c>
      <c r="Q8" s="12">
        <v>100</v>
      </c>
      <c r="R8" s="6">
        <v>0</v>
      </c>
      <c r="S8" s="6" t="s">
        <v>629</v>
      </c>
      <c r="T8" s="48">
        <v>0.75</v>
      </c>
      <c r="U8" s="33">
        <f>J8/AA8</f>
        <v>190</v>
      </c>
      <c r="V8" s="33">
        <f t="shared" si="12"/>
        <v>17.272727272727273</v>
      </c>
      <c r="W8" s="33">
        <f t="shared" si="13"/>
        <v>172.72727272727272</v>
      </c>
      <c r="X8" s="49">
        <f t="shared" ref="X8" si="16">U8*T8</f>
        <v>142.5</v>
      </c>
      <c r="Y8" s="49">
        <f t="shared" si="14"/>
        <v>129.54545454545453</v>
      </c>
      <c r="Z8" s="49"/>
      <c r="AA8" s="5">
        <f t="shared" ref="AA8:AA9" si="17">AB8+AC8+AD8</f>
        <v>6807</v>
      </c>
      <c r="AB8" s="5">
        <v>6807</v>
      </c>
      <c r="AC8" s="5"/>
      <c r="AD8" s="5"/>
      <c r="AE8" s="5">
        <f>AA8/T8</f>
        <v>9076</v>
      </c>
      <c r="AF8" s="5">
        <f t="shared" ref="AF8" si="18">_xlfn.CEILING.MATH(AE8)</f>
        <v>9076</v>
      </c>
      <c r="AG8" s="4"/>
      <c r="AH8" s="3">
        <v>44743</v>
      </c>
      <c r="AI8" s="3"/>
      <c r="AJ8" s="3"/>
      <c r="AK8" s="4" t="s">
        <v>1169</v>
      </c>
    </row>
    <row r="9" spans="1:37" ht="75" x14ac:dyDescent="0.25">
      <c r="A9" s="8" t="s">
        <v>981</v>
      </c>
      <c r="B9" s="3">
        <v>44603</v>
      </c>
      <c r="C9" s="6" t="s">
        <v>1168</v>
      </c>
      <c r="D9" s="8" t="s">
        <v>1941</v>
      </c>
      <c r="E9" s="9" t="s">
        <v>1940</v>
      </c>
      <c r="F9" s="3">
        <v>44624</v>
      </c>
      <c r="G9" s="8" t="s">
        <v>1243</v>
      </c>
      <c r="H9" s="4" t="s">
        <v>1249</v>
      </c>
      <c r="I9" s="4" t="s">
        <v>842</v>
      </c>
      <c r="J9" s="5">
        <v>1581951.58</v>
      </c>
      <c r="K9" s="35">
        <f t="shared" ref="K9" si="19">J9</f>
        <v>1581951.58</v>
      </c>
      <c r="L9" s="35">
        <f t="shared" si="15"/>
        <v>1581951.58</v>
      </c>
      <c r="M9" s="35">
        <f t="shared" si="11"/>
        <v>143813.78</v>
      </c>
      <c r="N9" s="4" t="s">
        <v>1250</v>
      </c>
      <c r="O9" s="4" t="s">
        <v>1252</v>
      </c>
      <c r="P9" s="4" t="s">
        <v>22</v>
      </c>
      <c r="Q9" s="12">
        <v>100</v>
      </c>
      <c r="R9" s="6">
        <v>0</v>
      </c>
      <c r="S9" s="6" t="s">
        <v>629</v>
      </c>
      <c r="T9" s="48">
        <v>0.5</v>
      </c>
      <c r="U9" s="33">
        <f>J9/AA9</f>
        <v>188.98000000000002</v>
      </c>
      <c r="V9" s="33">
        <f t="shared" si="12"/>
        <v>17.180000000000003</v>
      </c>
      <c r="W9" s="33">
        <f t="shared" si="13"/>
        <v>171.8</v>
      </c>
      <c r="X9" s="49">
        <f>U9*T9</f>
        <v>94.490000000000009</v>
      </c>
      <c r="Y9" s="49">
        <f t="shared" si="14"/>
        <v>85.9</v>
      </c>
      <c r="Z9" s="49"/>
      <c r="AA9" s="5">
        <f t="shared" si="17"/>
        <v>8371</v>
      </c>
      <c r="AB9" s="5">
        <v>8371</v>
      </c>
      <c r="AC9" s="5"/>
      <c r="AD9" s="5"/>
      <c r="AE9" s="5">
        <f>AA9/T9</f>
        <v>16742</v>
      </c>
      <c r="AF9" s="5">
        <f t="shared" ref="AF9" si="20">_xlfn.CEILING.MATH(AE9)</f>
        <v>16742</v>
      </c>
      <c r="AG9" s="4"/>
      <c r="AH9" s="3">
        <v>44743</v>
      </c>
      <c r="AI9" s="3"/>
      <c r="AJ9" s="3"/>
      <c r="AK9" s="4" t="s">
        <v>67</v>
      </c>
    </row>
    <row r="10" spans="1:37" ht="31.5" x14ac:dyDescent="0.25">
      <c r="A10" s="8" t="s">
        <v>1033</v>
      </c>
      <c r="B10" s="3">
        <v>44606</v>
      </c>
      <c r="C10" s="6" t="s">
        <v>1168</v>
      </c>
      <c r="D10" s="8" t="s">
        <v>462</v>
      </c>
      <c r="E10" s="4" t="s">
        <v>462</v>
      </c>
      <c r="F10" s="3" t="s">
        <v>462</v>
      </c>
      <c r="G10" s="6" t="s">
        <v>462</v>
      </c>
      <c r="H10" s="4" t="s">
        <v>462</v>
      </c>
      <c r="I10" s="4" t="s">
        <v>849</v>
      </c>
      <c r="J10" s="10" t="s">
        <v>462</v>
      </c>
      <c r="K10" s="10" t="s">
        <v>462</v>
      </c>
      <c r="L10" s="10" t="s">
        <v>462</v>
      </c>
      <c r="M10" s="35" t="e">
        <f t="shared" si="11"/>
        <v>#VALUE!</v>
      </c>
      <c r="N10" s="10" t="s">
        <v>462</v>
      </c>
      <c r="O10" s="10" t="s">
        <v>462</v>
      </c>
      <c r="P10" s="10" t="s">
        <v>462</v>
      </c>
      <c r="Q10" s="10" t="s">
        <v>462</v>
      </c>
      <c r="R10" s="10" t="s">
        <v>462</v>
      </c>
      <c r="S10" s="10" t="s">
        <v>462</v>
      </c>
      <c r="T10" s="50" t="s">
        <v>462</v>
      </c>
      <c r="U10" s="50" t="s">
        <v>462</v>
      </c>
      <c r="V10" s="33" t="e">
        <f t="shared" si="12"/>
        <v>#VALUE!</v>
      </c>
      <c r="W10" s="33" t="e">
        <f t="shared" si="13"/>
        <v>#VALUE!</v>
      </c>
      <c r="X10" s="51" t="s">
        <v>462</v>
      </c>
      <c r="Y10" s="49" t="e">
        <f t="shared" si="14"/>
        <v>#VALUE!</v>
      </c>
      <c r="Z10" s="51"/>
      <c r="AA10" s="10" t="s">
        <v>462</v>
      </c>
      <c r="AB10" s="10" t="s">
        <v>462</v>
      </c>
      <c r="AC10" s="10" t="s">
        <v>462</v>
      </c>
      <c r="AD10" s="10" t="s">
        <v>462</v>
      </c>
      <c r="AE10" s="10" t="s">
        <v>462</v>
      </c>
      <c r="AF10" s="10" t="s">
        <v>462</v>
      </c>
      <c r="AG10" s="10" t="s">
        <v>462</v>
      </c>
      <c r="AH10" s="10" t="s">
        <v>462</v>
      </c>
      <c r="AI10" s="10" t="s">
        <v>462</v>
      </c>
      <c r="AJ10" s="10" t="s">
        <v>462</v>
      </c>
      <c r="AK10" s="10" t="s">
        <v>462</v>
      </c>
    </row>
    <row r="11" spans="1:37" ht="157.5" x14ac:dyDescent="0.25">
      <c r="A11" s="8" t="s">
        <v>1057</v>
      </c>
      <c r="B11" s="3">
        <v>44606</v>
      </c>
      <c r="C11" s="6" t="s">
        <v>1168</v>
      </c>
      <c r="D11" s="8" t="s">
        <v>1988</v>
      </c>
      <c r="E11" s="9" t="s">
        <v>1591</v>
      </c>
      <c r="F11" s="3">
        <v>44636</v>
      </c>
      <c r="G11" s="6" t="s">
        <v>1592</v>
      </c>
      <c r="H11" s="4" t="s">
        <v>1228</v>
      </c>
      <c r="I11" s="4" t="s">
        <v>839</v>
      </c>
      <c r="J11" s="5">
        <v>147745299.24000001</v>
      </c>
      <c r="K11" s="35">
        <f t="shared" ref="K11:L12" si="21">J11</f>
        <v>147745299.24000001</v>
      </c>
      <c r="L11" s="35">
        <f t="shared" si="21"/>
        <v>147745299.24000001</v>
      </c>
      <c r="M11" s="35">
        <f t="shared" si="11"/>
        <v>13431390.840000002</v>
      </c>
      <c r="N11" s="4" t="s">
        <v>1593</v>
      </c>
      <c r="O11" s="4" t="s">
        <v>1594</v>
      </c>
      <c r="P11" s="4" t="s">
        <v>22</v>
      </c>
      <c r="Q11" s="12">
        <v>100</v>
      </c>
      <c r="R11" s="6">
        <v>0</v>
      </c>
      <c r="S11" s="6" t="s">
        <v>43</v>
      </c>
      <c r="T11" s="48">
        <v>100</v>
      </c>
      <c r="U11" s="33">
        <f>J11/AA11</f>
        <v>18.09</v>
      </c>
      <c r="V11" s="33">
        <f t="shared" si="12"/>
        <v>1.6445454545454545</v>
      </c>
      <c r="W11" s="33">
        <f t="shared" si="13"/>
        <v>16.445454545454545</v>
      </c>
      <c r="X11" s="49">
        <f t="shared" ref="X11:X12" si="22">U11*T11</f>
        <v>1809</v>
      </c>
      <c r="Y11" s="49">
        <f t="shared" si="14"/>
        <v>1644.5454545454545</v>
      </c>
      <c r="Z11" s="49"/>
      <c r="AA11" s="5">
        <f t="shared" ref="AA11:AA12" si="23">AB11+AC11+AD11</f>
        <v>8167236</v>
      </c>
      <c r="AB11" s="5">
        <v>8167236</v>
      </c>
      <c r="AC11" s="5"/>
      <c r="AD11" s="5"/>
      <c r="AE11" s="5">
        <f>AA11/T11</f>
        <v>81672.36</v>
      </c>
      <c r="AF11" s="5">
        <f t="shared" ref="AF11:AF12" si="24">_xlfn.CEILING.MATH(AE11)</f>
        <v>81673</v>
      </c>
      <c r="AG11" s="4"/>
      <c r="AH11" s="3">
        <v>44743</v>
      </c>
      <c r="AI11" s="3"/>
      <c r="AJ11" s="3"/>
      <c r="AK11" s="4" t="s">
        <v>67</v>
      </c>
    </row>
    <row r="12" spans="1:37" ht="78.75" x14ac:dyDescent="0.25">
      <c r="A12" s="8" t="s">
        <v>1056</v>
      </c>
      <c r="B12" s="3">
        <v>44607</v>
      </c>
      <c r="C12" s="6" t="s">
        <v>1168</v>
      </c>
      <c r="D12" s="8" t="s">
        <v>1992</v>
      </c>
      <c r="E12" s="9" t="s">
        <v>1989</v>
      </c>
      <c r="F12" s="3">
        <v>44634</v>
      </c>
      <c r="G12" s="6" t="s">
        <v>1384</v>
      </c>
      <c r="H12" s="4" t="s">
        <v>443</v>
      </c>
      <c r="I12" s="4" t="s">
        <v>843</v>
      </c>
      <c r="J12" s="5">
        <v>3074831.65</v>
      </c>
      <c r="K12" s="35">
        <f t="shared" si="21"/>
        <v>3074831.65</v>
      </c>
      <c r="L12" s="35">
        <f t="shared" si="21"/>
        <v>3074831.65</v>
      </c>
      <c r="M12" s="35">
        <f t="shared" si="11"/>
        <v>279530.15000000002</v>
      </c>
      <c r="N12" s="4" t="s">
        <v>1366</v>
      </c>
      <c r="O12" s="4" t="s">
        <v>1232</v>
      </c>
      <c r="P12" s="4" t="s">
        <v>22</v>
      </c>
      <c r="Q12" s="12">
        <v>100</v>
      </c>
      <c r="R12" s="6">
        <v>0</v>
      </c>
      <c r="S12" s="6" t="s">
        <v>629</v>
      </c>
      <c r="T12" s="48">
        <v>3</v>
      </c>
      <c r="U12" s="33">
        <f>J12/AA12</f>
        <v>87.89</v>
      </c>
      <c r="V12" s="33">
        <f t="shared" si="12"/>
        <v>7.99</v>
      </c>
      <c r="W12" s="33">
        <f t="shared" si="13"/>
        <v>79.900000000000006</v>
      </c>
      <c r="X12" s="49">
        <f t="shared" si="22"/>
        <v>263.67</v>
      </c>
      <c r="Y12" s="49">
        <f t="shared" si="14"/>
        <v>239.70000000000002</v>
      </c>
      <c r="Z12" s="49"/>
      <c r="AA12" s="5">
        <f t="shared" si="23"/>
        <v>34985</v>
      </c>
      <c r="AB12" s="5">
        <v>34985</v>
      </c>
      <c r="AC12" s="5"/>
      <c r="AD12" s="5"/>
      <c r="AE12" s="5">
        <f>AA12/T12</f>
        <v>11661.666666666666</v>
      </c>
      <c r="AF12" s="5">
        <f t="shared" si="24"/>
        <v>11662</v>
      </c>
      <c r="AG12" s="4"/>
      <c r="AH12" s="3">
        <v>44743</v>
      </c>
      <c r="AI12" s="3"/>
      <c r="AJ12" s="3"/>
      <c r="AK12" s="4" t="s">
        <v>67</v>
      </c>
    </row>
    <row r="13" spans="1:37" ht="299.25" x14ac:dyDescent="0.25">
      <c r="A13" s="8" t="s">
        <v>1082</v>
      </c>
      <c r="B13" s="3">
        <v>44609</v>
      </c>
      <c r="C13" s="6" t="s">
        <v>1168</v>
      </c>
      <c r="D13" s="8" t="s">
        <v>2016</v>
      </c>
      <c r="E13" s="9" t="s">
        <v>2014</v>
      </c>
      <c r="F13" s="3">
        <v>44638</v>
      </c>
      <c r="G13" s="8" t="s">
        <v>1661</v>
      </c>
      <c r="H13" s="4" t="s">
        <v>1201</v>
      </c>
      <c r="I13" s="4" t="s">
        <v>853</v>
      </c>
      <c r="J13" s="5">
        <v>34329516</v>
      </c>
      <c r="K13" s="35">
        <f t="shared" ref="K13:L13" si="25">J13</f>
        <v>34329516</v>
      </c>
      <c r="L13" s="35">
        <f t="shared" si="25"/>
        <v>34329516</v>
      </c>
      <c r="M13" s="35">
        <f t="shared" ref="M13:M24" si="26">(K13*10)/110</f>
        <v>3120865.0909090908</v>
      </c>
      <c r="N13" s="4" t="s">
        <v>1641</v>
      </c>
      <c r="O13" s="4" t="s">
        <v>1642</v>
      </c>
      <c r="P13" s="4" t="s">
        <v>22</v>
      </c>
      <c r="Q13" s="12">
        <v>100</v>
      </c>
      <c r="R13" s="6">
        <v>0</v>
      </c>
      <c r="S13" s="6" t="s">
        <v>43</v>
      </c>
      <c r="T13" s="48">
        <v>500</v>
      </c>
      <c r="U13" s="33">
        <f>J13/AA13</f>
        <v>13.06</v>
      </c>
      <c r="V13" s="33">
        <f t="shared" ref="V13:V24" si="27">(U13*10)/110</f>
        <v>1.1872727272727273</v>
      </c>
      <c r="W13" s="33">
        <f t="shared" ref="W13:W24" si="28">U13-V13</f>
        <v>11.872727272727273</v>
      </c>
      <c r="X13" s="49">
        <f>U13*T13</f>
        <v>6530</v>
      </c>
      <c r="Y13" s="49">
        <f t="shared" ref="Y13:Y24" si="29">W13*T13</f>
        <v>5936.3636363636369</v>
      </c>
      <c r="Z13" s="49"/>
      <c r="AA13" s="5">
        <f>AB13+AC13+AD13</f>
        <v>2628600</v>
      </c>
      <c r="AB13" s="5">
        <v>1314170</v>
      </c>
      <c r="AC13" s="5">
        <v>1314430</v>
      </c>
      <c r="AD13" s="5"/>
      <c r="AE13" s="5">
        <f>AA13/T13</f>
        <v>5257.2</v>
      </c>
      <c r="AF13" s="5">
        <f>_xlfn.CEILING.MATH(AE13)</f>
        <v>5258</v>
      </c>
      <c r="AG13" s="4"/>
      <c r="AH13" s="3">
        <v>44682</v>
      </c>
      <c r="AI13" s="3">
        <v>44805</v>
      </c>
      <c r="AJ13" s="3"/>
      <c r="AK13" s="4" t="s">
        <v>67</v>
      </c>
    </row>
    <row r="14" spans="1:37" ht="236.25" x14ac:dyDescent="0.25">
      <c r="A14" s="8" t="s">
        <v>1154</v>
      </c>
      <c r="B14" s="3">
        <v>44614</v>
      </c>
      <c r="C14" s="6" t="s">
        <v>1168</v>
      </c>
      <c r="D14" s="8" t="s">
        <v>2306</v>
      </c>
      <c r="E14" s="9" t="s">
        <v>2305</v>
      </c>
      <c r="F14" s="3">
        <v>44638</v>
      </c>
      <c r="G14" s="8" t="s">
        <v>1662</v>
      </c>
      <c r="H14" s="4" t="s">
        <v>1201</v>
      </c>
      <c r="I14" s="4" t="s">
        <v>974</v>
      </c>
      <c r="J14" s="5">
        <v>6982416.7000000002</v>
      </c>
      <c r="K14" s="35">
        <f t="shared" ref="K14:L15" si="30">J14</f>
        <v>6982416.7000000002</v>
      </c>
      <c r="L14" s="35">
        <f t="shared" si="30"/>
        <v>6982416.7000000002</v>
      </c>
      <c r="M14" s="35">
        <f t="shared" si="26"/>
        <v>634765.15454545454</v>
      </c>
      <c r="N14" s="4" t="s">
        <v>1643</v>
      </c>
      <c r="O14" s="4" t="s">
        <v>1644</v>
      </c>
      <c r="P14" s="4" t="s">
        <v>22</v>
      </c>
      <c r="Q14" s="12">
        <v>100</v>
      </c>
      <c r="R14" s="6">
        <v>0</v>
      </c>
      <c r="S14" s="6" t="s">
        <v>629</v>
      </c>
      <c r="T14" s="48">
        <v>500</v>
      </c>
      <c r="U14" s="33">
        <f>J14/AA14</f>
        <v>17.150000000000002</v>
      </c>
      <c r="V14" s="33">
        <f t="shared" si="27"/>
        <v>1.5590909090909093</v>
      </c>
      <c r="W14" s="33">
        <f t="shared" si="28"/>
        <v>15.590909090909093</v>
      </c>
      <c r="X14" s="49">
        <f>U14*T14</f>
        <v>8575.0000000000018</v>
      </c>
      <c r="Y14" s="49">
        <f t="shared" si="29"/>
        <v>7795.4545454545469</v>
      </c>
      <c r="Z14" s="49"/>
      <c r="AA14" s="5">
        <f t="shared" ref="AA14:AA15" si="31">AB14+AC14+AD14</f>
        <v>407138</v>
      </c>
      <c r="AB14" s="5">
        <v>203600</v>
      </c>
      <c r="AC14" s="5">
        <v>203538</v>
      </c>
      <c r="AD14" s="5"/>
      <c r="AE14" s="5">
        <f>AA14/T14</f>
        <v>814.27599999999995</v>
      </c>
      <c r="AF14" s="5">
        <f t="shared" ref="AF14:AF15" si="32">_xlfn.CEILING.MATH(AE14)</f>
        <v>815</v>
      </c>
      <c r="AG14" s="4"/>
      <c r="AH14" s="3">
        <v>44682</v>
      </c>
      <c r="AI14" s="3">
        <v>44805</v>
      </c>
      <c r="AJ14" s="3"/>
      <c r="AK14" s="4" t="s">
        <v>67</v>
      </c>
    </row>
    <row r="15" spans="1:37" ht="75" x14ac:dyDescent="0.25">
      <c r="A15" s="8" t="s">
        <v>1143</v>
      </c>
      <c r="B15" s="3">
        <v>44614</v>
      </c>
      <c r="C15" s="6" t="s">
        <v>1168</v>
      </c>
      <c r="D15" s="8" t="s">
        <v>2567</v>
      </c>
      <c r="E15" s="9" t="s">
        <v>1820</v>
      </c>
      <c r="F15" s="3">
        <v>44650</v>
      </c>
      <c r="G15" s="6" t="s">
        <v>1821</v>
      </c>
      <c r="H15" s="4" t="s">
        <v>77</v>
      </c>
      <c r="I15" s="4" t="s">
        <v>2551</v>
      </c>
      <c r="J15" s="5">
        <v>906573252.20000005</v>
      </c>
      <c r="K15" s="35">
        <f t="shared" si="30"/>
        <v>906573252.20000005</v>
      </c>
      <c r="L15" s="35">
        <f t="shared" si="30"/>
        <v>906573252.20000005</v>
      </c>
      <c r="M15" s="35">
        <f t="shared" si="26"/>
        <v>82415750.200000003</v>
      </c>
      <c r="N15" s="4" t="s">
        <v>1823</v>
      </c>
      <c r="O15" s="4" t="s">
        <v>569</v>
      </c>
      <c r="P15" s="4" t="s">
        <v>22</v>
      </c>
      <c r="Q15" s="12">
        <v>100</v>
      </c>
      <c r="R15" s="6">
        <v>0</v>
      </c>
      <c r="S15" s="6" t="s">
        <v>43</v>
      </c>
      <c r="T15" s="48">
        <v>188</v>
      </c>
      <c r="U15" s="33">
        <f>J15/AA15</f>
        <v>574.55000000000007</v>
      </c>
      <c r="V15" s="33">
        <f t="shared" si="27"/>
        <v>52.231818181818191</v>
      </c>
      <c r="W15" s="33">
        <f t="shared" si="28"/>
        <v>522.31818181818187</v>
      </c>
      <c r="X15" s="49">
        <f t="shared" ref="X15" si="33">U15*T15</f>
        <v>108015.40000000001</v>
      </c>
      <c r="Y15" s="49">
        <f t="shared" si="29"/>
        <v>98195.818181818191</v>
      </c>
      <c r="Z15" s="49"/>
      <c r="AA15" s="5">
        <f t="shared" si="31"/>
        <v>1577884</v>
      </c>
      <c r="AB15" s="5">
        <v>1316000</v>
      </c>
      <c r="AC15" s="5">
        <v>261884</v>
      </c>
      <c r="AD15" s="5"/>
      <c r="AE15" s="5">
        <f>AA15/T15</f>
        <v>8393</v>
      </c>
      <c r="AF15" s="5">
        <f t="shared" si="32"/>
        <v>8393</v>
      </c>
      <c r="AG15" s="4"/>
      <c r="AH15" s="3">
        <v>44743</v>
      </c>
      <c r="AI15" s="3"/>
      <c r="AJ15" s="3"/>
      <c r="AK15" s="4" t="s">
        <v>67</v>
      </c>
    </row>
    <row r="16" spans="1:37" ht="63" x14ac:dyDescent="0.25">
      <c r="A16" s="8" t="s">
        <v>1337</v>
      </c>
      <c r="B16" s="3">
        <v>44625</v>
      </c>
      <c r="C16" s="6" t="s">
        <v>1168</v>
      </c>
      <c r="D16" s="8" t="s">
        <v>462</v>
      </c>
      <c r="E16" s="4" t="s">
        <v>462</v>
      </c>
      <c r="F16" s="3" t="s">
        <v>462</v>
      </c>
      <c r="G16" s="6" t="s">
        <v>462</v>
      </c>
      <c r="H16" s="4" t="s">
        <v>462</v>
      </c>
      <c r="I16" s="4" t="s">
        <v>1106</v>
      </c>
      <c r="J16" s="10" t="s">
        <v>462</v>
      </c>
      <c r="K16" s="10" t="s">
        <v>462</v>
      </c>
      <c r="L16" s="10" t="s">
        <v>462</v>
      </c>
      <c r="M16" s="35" t="e">
        <f t="shared" si="26"/>
        <v>#VALUE!</v>
      </c>
      <c r="N16" s="10" t="s">
        <v>462</v>
      </c>
      <c r="O16" s="10" t="s">
        <v>462</v>
      </c>
      <c r="P16" s="10" t="s">
        <v>462</v>
      </c>
      <c r="Q16" s="10" t="s">
        <v>462</v>
      </c>
      <c r="R16" s="10" t="s">
        <v>462</v>
      </c>
      <c r="S16" s="10" t="s">
        <v>462</v>
      </c>
      <c r="T16" s="50" t="s">
        <v>462</v>
      </c>
      <c r="U16" s="50" t="s">
        <v>462</v>
      </c>
      <c r="V16" s="33" t="e">
        <f t="shared" si="27"/>
        <v>#VALUE!</v>
      </c>
      <c r="W16" s="33" t="e">
        <f t="shared" si="28"/>
        <v>#VALUE!</v>
      </c>
      <c r="X16" s="51" t="s">
        <v>462</v>
      </c>
      <c r="Y16" s="49" t="e">
        <f t="shared" si="29"/>
        <v>#VALUE!</v>
      </c>
      <c r="Z16" s="51"/>
      <c r="AA16" s="10" t="s">
        <v>462</v>
      </c>
      <c r="AB16" s="10" t="s">
        <v>462</v>
      </c>
      <c r="AC16" s="10" t="s">
        <v>462</v>
      </c>
      <c r="AD16" s="10" t="s">
        <v>462</v>
      </c>
      <c r="AE16" s="10" t="s">
        <v>462</v>
      </c>
      <c r="AF16" s="10" t="s">
        <v>462</v>
      </c>
      <c r="AG16" s="10" t="s">
        <v>462</v>
      </c>
      <c r="AH16" s="10" t="s">
        <v>462</v>
      </c>
      <c r="AI16" s="10" t="s">
        <v>462</v>
      </c>
      <c r="AJ16" s="10" t="s">
        <v>462</v>
      </c>
      <c r="AK16" s="10" t="s">
        <v>462</v>
      </c>
    </row>
    <row r="17" spans="1:37" ht="63" x14ac:dyDescent="0.25">
      <c r="A17" s="8" t="s">
        <v>1336</v>
      </c>
      <c r="B17" s="3">
        <v>44625</v>
      </c>
      <c r="C17" s="6" t="s">
        <v>1168</v>
      </c>
      <c r="D17" s="8" t="s">
        <v>462</v>
      </c>
      <c r="E17" s="4" t="s">
        <v>462</v>
      </c>
      <c r="F17" s="3" t="s">
        <v>462</v>
      </c>
      <c r="G17" s="6" t="s">
        <v>462</v>
      </c>
      <c r="H17" s="4" t="s">
        <v>462</v>
      </c>
      <c r="I17" s="4" t="s">
        <v>1105</v>
      </c>
      <c r="J17" s="10" t="s">
        <v>462</v>
      </c>
      <c r="K17" s="10" t="s">
        <v>462</v>
      </c>
      <c r="L17" s="10" t="s">
        <v>462</v>
      </c>
      <c r="M17" s="35" t="e">
        <f t="shared" si="26"/>
        <v>#VALUE!</v>
      </c>
      <c r="N17" s="10" t="s">
        <v>462</v>
      </c>
      <c r="O17" s="10" t="s">
        <v>462</v>
      </c>
      <c r="P17" s="10" t="s">
        <v>462</v>
      </c>
      <c r="Q17" s="10" t="s">
        <v>462</v>
      </c>
      <c r="R17" s="10" t="s">
        <v>462</v>
      </c>
      <c r="S17" s="10" t="s">
        <v>462</v>
      </c>
      <c r="T17" s="50" t="s">
        <v>462</v>
      </c>
      <c r="U17" s="50" t="s">
        <v>462</v>
      </c>
      <c r="V17" s="33" t="e">
        <f t="shared" si="27"/>
        <v>#VALUE!</v>
      </c>
      <c r="W17" s="33" t="e">
        <f t="shared" si="28"/>
        <v>#VALUE!</v>
      </c>
      <c r="X17" s="51" t="s">
        <v>462</v>
      </c>
      <c r="Y17" s="49" t="e">
        <f t="shared" si="29"/>
        <v>#VALUE!</v>
      </c>
      <c r="Z17" s="51"/>
      <c r="AA17" s="10" t="s">
        <v>462</v>
      </c>
      <c r="AB17" s="10" t="s">
        <v>462</v>
      </c>
      <c r="AC17" s="10" t="s">
        <v>462</v>
      </c>
      <c r="AD17" s="10" t="s">
        <v>462</v>
      </c>
      <c r="AE17" s="10" t="s">
        <v>462</v>
      </c>
      <c r="AF17" s="10" t="s">
        <v>462</v>
      </c>
      <c r="AG17" s="10" t="s">
        <v>462</v>
      </c>
      <c r="AH17" s="10" t="s">
        <v>462</v>
      </c>
      <c r="AI17" s="10" t="s">
        <v>462</v>
      </c>
      <c r="AJ17" s="10" t="s">
        <v>462</v>
      </c>
      <c r="AK17" s="10" t="s">
        <v>462</v>
      </c>
    </row>
    <row r="18" spans="1:37" ht="47.25" x14ac:dyDescent="0.25">
      <c r="A18" s="8" t="s">
        <v>1335</v>
      </c>
      <c r="B18" s="3">
        <v>44625</v>
      </c>
      <c r="C18" s="6" t="s">
        <v>1168</v>
      </c>
      <c r="D18" s="8" t="s">
        <v>462</v>
      </c>
      <c r="E18" s="4" t="s">
        <v>462</v>
      </c>
      <c r="F18" s="3" t="s">
        <v>462</v>
      </c>
      <c r="G18" s="6" t="s">
        <v>462</v>
      </c>
      <c r="H18" s="4" t="s">
        <v>462</v>
      </c>
      <c r="I18" s="4" t="s">
        <v>1080</v>
      </c>
      <c r="J18" s="10" t="s">
        <v>462</v>
      </c>
      <c r="K18" s="10" t="s">
        <v>462</v>
      </c>
      <c r="L18" s="10" t="s">
        <v>462</v>
      </c>
      <c r="M18" s="35" t="e">
        <f t="shared" si="26"/>
        <v>#VALUE!</v>
      </c>
      <c r="N18" s="10" t="s">
        <v>462</v>
      </c>
      <c r="O18" s="10" t="s">
        <v>462</v>
      </c>
      <c r="P18" s="10" t="s">
        <v>462</v>
      </c>
      <c r="Q18" s="10" t="s">
        <v>462</v>
      </c>
      <c r="R18" s="10" t="s">
        <v>462</v>
      </c>
      <c r="S18" s="10" t="s">
        <v>462</v>
      </c>
      <c r="T18" s="50" t="s">
        <v>462</v>
      </c>
      <c r="U18" s="50" t="s">
        <v>462</v>
      </c>
      <c r="V18" s="33" t="e">
        <f t="shared" si="27"/>
        <v>#VALUE!</v>
      </c>
      <c r="W18" s="33" t="e">
        <f t="shared" si="28"/>
        <v>#VALUE!</v>
      </c>
      <c r="X18" s="51" t="s">
        <v>462</v>
      </c>
      <c r="Y18" s="49" t="e">
        <f t="shared" si="29"/>
        <v>#VALUE!</v>
      </c>
      <c r="Z18" s="51"/>
      <c r="AA18" s="10" t="s">
        <v>462</v>
      </c>
      <c r="AB18" s="10" t="s">
        <v>462</v>
      </c>
      <c r="AC18" s="10" t="s">
        <v>462</v>
      </c>
      <c r="AD18" s="10" t="s">
        <v>462</v>
      </c>
      <c r="AE18" s="10" t="s">
        <v>462</v>
      </c>
      <c r="AF18" s="10" t="s">
        <v>462</v>
      </c>
      <c r="AG18" s="10" t="s">
        <v>462</v>
      </c>
      <c r="AH18" s="10" t="s">
        <v>462</v>
      </c>
      <c r="AI18" s="10" t="s">
        <v>462</v>
      </c>
      <c r="AJ18" s="10" t="s">
        <v>462</v>
      </c>
      <c r="AK18" s="10" t="s">
        <v>462</v>
      </c>
    </row>
    <row r="19" spans="1:37" ht="47.25" x14ac:dyDescent="0.25">
      <c r="A19" s="8" t="s">
        <v>1333</v>
      </c>
      <c r="B19" s="3">
        <v>44625</v>
      </c>
      <c r="C19" s="6" t="s">
        <v>1168</v>
      </c>
      <c r="D19" s="8" t="s">
        <v>462</v>
      </c>
      <c r="E19" s="4" t="s">
        <v>462</v>
      </c>
      <c r="F19" s="3" t="s">
        <v>462</v>
      </c>
      <c r="G19" s="6" t="s">
        <v>462</v>
      </c>
      <c r="H19" s="4" t="s">
        <v>462</v>
      </c>
      <c r="I19" s="4" t="s">
        <v>1092</v>
      </c>
      <c r="J19" s="10" t="s">
        <v>462</v>
      </c>
      <c r="K19" s="10" t="s">
        <v>462</v>
      </c>
      <c r="L19" s="10" t="s">
        <v>462</v>
      </c>
      <c r="M19" s="35" t="e">
        <f t="shared" si="26"/>
        <v>#VALUE!</v>
      </c>
      <c r="N19" s="10" t="s">
        <v>462</v>
      </c>
      <c r="O19" s="10" t="s">
        <v>462</v>
      </c>
      <c r="P19" s="10" t="s">
        <v>462</v>
      </c>
      <c r="Q19" s="10" t="s">
        <v>462</v>
      </c>
      <c r="R19" s="10" t="s">
        <v>462</v>
      </c>
      <c r="S19" s="10" t="s">
        <v>462</v>
      </c>
      <c r="T19" s="50" t="s">
        <v>462</v>
      </c>
      <c r="U19" s="50" t="s">
        <v>462</v>
      </c>
      <c r="V19" s="33" t="e">
        <f t="shared" si="27"/>
        <v>#VALUE!</v>
      </c>
      <c r="W19" s="33" t="e">
        <f t="shared" si="28"/>
        <v>#VALUE!</v>
      </c>
      <c r="X19" s="51" t="s">
        <v>462</v>
      </c>
      <c r="Y19" s="49" t="e">
        <f t="shared" si="29"/>
        <v>#VALUE!</v>
      </c>
      <c r="Z19" s="51"/>
      <c r="AA19" s="10" t="s">
        <v>462</v>
      </c>
      <c r="AB19" s="10" t="s">
        <v>462</v>
      </c>
      <c r="AC19" s="10" t="s">
        <v>462</v>
      </c>
      <c r="AD19" s="10" t="s">
        <v>462</v>
      </c>
      <c r="AE19" s="10" t="s">
        <v>462</v>
      </c>
      <c r="AF19" s="10" t="s">
        <v>462</v>
      </c>
      <c r="AG19" s="10" t="s">
        <v>462</v>
      </c>
      <c r="AH19" s="10" t="s">
        <v>462</v>
      </c>
      <c r="AI19" s="10" t="s">
        <v>462</v>
      </c>
      <c r="AJ19" s="10" t="s">
        <v>462</v>
      </c>
      <c r="AK19" s="10" t="s">
        <v>462</v>
      </c>
    </row>
    <row r="20" spans="1:37" ht="75" x14ac:dyDescent="0.25">
      <c r="A20" s="8" t="s">
        <v>1332</v>
      </c>
      <c r="B20" s="3">
        <v>44625</v>
      </c>
      <c r="C20" s="6" t="s">
        <v>1168</v>
      </c>
      <c r="D20" s="8" t="s">
        <v>2694</v>
      </c>
      <c r="E20" s="9" t="s">
        <v>2686</v>
      </c>
      <c r="F20" s="3">
        <v>44645</v>
      </c>
      <c r="G20" s="6" t="s">
        <v>1698</v>
      </c>
      <c r="H20" s="4" t="s">
        <v>443</v>
      </c>
      <c r="I20" s="4" t="s">
        <v>1131</v>
      </c>
      <c r="J20" s="5">
        <v>7853216.3600000003</v>
      </c>
      <c r="K20" s="35">
        <f t="shared" ref="K20:L23" si="34">J20</f>
        <v>7853216.3600000003</v>
      </c>
      <c r="L20" s="35">
        <f t="shared" si="34"/>
        <v>7853216.3600000003</v>
      </c>
      <c r="M20" s="35">
        <f t="shared" si="26"/>
        <v>713928.76000000013</v>
      </c>
      <c r="N20" s="4" t="s">
        <v>1692</v>
      </c>
      <c r="O20" s="4" t="s">
        <v>1353</v>
      </c>
      <c r="P20" s="4" t="s">
        <v>22</v>
      </c>
      <c r="Q20" s="12">
        <v>100</v>
      </c>
      <c r="R20" s="6">
        <v>0</v>
      </c>
      <c r="S20" s="6" t="s">
        <v>43</v>
      </c>
      <c r="T20" s="48">
        <v>60</v>
      </c>
      <c r="U20" s="33">
        <f>J20/AA20</f>
        <v>26.51</v>
      </c>
      <c r="V20" s="33">
        <f t="shared" si="27"/>
        <v>2.41</v>
      </c>
      <c r="W20" s="33">
        <f t="shared" si="28"/>
        <v>24.1</v>
      </c>
      <c r="X20" s="49">
        <f>U20*T20</f>
        <v>1590.6000000000001</v>
      </c>
      <c r="Y20" s="49">
        <f t="shared" si="29"/>
        <v>1446</v>
      </c>
      <c r="Z20" s="49"/>
      <c r="AA20" s="5">
        <f>AB20+AC20+AD20</f>
        <v>296236</v>
      </c>
      <c r="AB20" s="5">
        <v>150000</v>
      </c>
      <c r="AC20" s="5">
        <v>146236</v>
      </c>
      <c r="AD20" s="5"/>
      <c r="AE20" s="5">
        <f>AA20/T20</f>
        <v>4937.2666666666664</v>
      </c>
      <c r="AF20" s="5">
        <f>_xlfn.CEILING.MATH(AE20)</f>
        <v>4938</v>
      </c>
      <c r="AG20" s="4"/>
      <c r="AH20" s="3">
        <v>44743</v>
      </c>
      <c r="AI20" s="3">
        <v>44805</v>
      </c>
      <c r="AJ20" s="3"/>
      <c r="AK20" s="4" t="s">
        <v>67</v>
      </c>
    </row>
    <row r="21" spans="1:37" ht="75" x14ac:dyDescent="0.25">
      <c r="A21" s="8" t="s">
        <v>1331</v>
      </c>
      <c r="B21" s="3">
        <v>44625</v>
      </c>
      <c r="C21" s="6" t="s">
        <v>1168</v>
      </c>
      <c r="D21" s="8" t="s">
        <v>2695</v>
      </c>
      <c r="E21" s="9" t="s">
        <v>2687</v>
      </c>
      <c r="F21" s="3">
        <v>44645</v>
      </c>
      <c r="G21" s="6" t="s">
        <v>1693</v>
      </c>
      <c r="H21" s="4" t="s">
        <v>443</v>
      </c>
      <c r="I21" s="4" t="s">
        <v>1167</v>
      </c>
      <c r="J21" s="5">
        <v>114127200</v>
      </c>
      <c r="K21" s="35">
        <f t="shared" si="34"/>
        <v>114127200</v>
      </c>
      <c r="L21" s="35">
        <f t="shared" si="34"/>
        <v>114127200</v>
      </c>
      <c r="M21" s="35">
        <f t="shared" si="26"/>
        <v>10375200</v>
      </c>
      <c r="N21" s="4" t="s">
        <v>1699</v>
      </c>
      <c r="O21" s="4" t="s">
        <v>1700</v>
      </c>
      <c r="P21" s="4" t="s">
        <v>22</v>
      </c>
      <c r="Q21" s="12">
        <v>100</v>
      </c>
      <c r="R21" s="6">
        <v>0</v>
      </c>
      <c r="S21" s="6" t="s">
        <v>43</v>
      </c>
      <c r="T21" s="48">
        <v>100</v>
      </c>
      <c r="U21" s="33">
        <f>J21/AA21</f>
        <v>396</v>
      </c>
      <c r="V21" s="33">
        <f t="shared" si="27"/>
        <v>36</v>
      </c>
      <c r="W21" s="33">
        <f t="shared" si="28"/>
        <v>360</v>
      </c>
      <c r="X21" s="49">
        <f>U21*T21</f>
        <v>39600</v>
      </c>
      <c r="Y21" s="49">
        <f t="shared" si="29"/>
        <v>36000</v>
      </c>
      <c r="Z21" s="49"/>
      <c r="AA21" s="5">
        <f>AB21+AC21+AD21</f>
        <v>288200</v>
      </c>
      <c r="AB21" s="5">
        <v>288200</v>
      </c>
      <c r="AC21" s="5"/>
      <c r="AD21" s="5"/>
      <c r="AE21" s="5">
        <f>AA21/T21</f>
        <v>2882</v>
      </c>
      <c r="AF21" s="5">
        <f>_xlfn.CEILING.MATH(AE21)</f>
        <v>2882</v>
      </c>
      <c r="AG21" s="4"/>
      <c r="AH21" s="3">
        <v>44743</v>
      </c>
      <c r="AI21" s="3"/>
      <c r="AJ21" s="3"/>
      <c r="AK21" s="4" t="s">
        <v>67</v>
      </c>
    </row>
    <row r="22" spans="1:37" ht="78.75" x14ac:dyDescent="0.25">
      <c r="A22" s="8" t="s">
        <v>1330</v>
      </c>
      <c r="B22" s="3">
        <v>44625</v>
      </c>
      <c r="C22" s="6" t="s">
        <v>1168</v>
      </c>
      <c r="D22" s="8" t="s">
        <v>2696</v>
      </c>
      <c r="E22" s="9" t="s">
        <v>2688</v>
      </c>
      <c r="F22" s="3">
        <v>44645</v>
      </c>
      <c r="G22" s="6" t="s">
        <v>1696</v>
      </c>
      <c r="H22" s="4" t="s">
        <v>443</v>
      </c>
      <c r="I22" s="4" t="s">
        <v>1130</v>
      </c>
      <c r="J22" s="5">
        <v>76136016.950000003</v>
      </c>
      <c r="K22" s="35">
        <f t="shared" si="34"/>
        <v>76136016.950000003</v>
      </c>
      <c r="L22" s="35">
        <f t="shared" si="34"/>
        <v>76136016.950000003</v>
      </c>
      <c r="M22" s="35">
        <f t="shared" si="26"/>
        <v>6921456.086363636</v>
      </c>
      <c r="N22" s="4" t="s">
        <v>1701</v>
      </c>
      <c r="O22" s="4" t="s">
        <v>511</v>
      </c>
      <c r="P22" s="4" t="s">
        <v>22</v>
      </c>
      <c r="Q22" s="12">
        <v>100</v>
      </c>
      <c r="R22" s="6">
        <v>0</v>
      </c>
      <c r="S22" s="6" t="s">
        <v>34</v>
      </c>
      <c r="T22" s="52" t="s">
        <v>3254</v>
      </c>
      <c r="U22" s="33">
        <f>J22/AA22</f>
        <v>69.650000000000006</v>
      </c>
      <c r="V22" s="33">
        <f t="shared" si="27"/>
        <v>6.331818181818182</v>
      </c>
      <c r="W22" s="33">
        <f t="shared" si="28"/>
        <v>63.318181818181827</v>
      </c>
      <c r="X22" s="53" t="s">
        <v>3236</v>
      </c>
      <c r="Y22" s="49" t="e">
        <f t="shared" si="29"/>
        <v>#VALUE!</v>
      </c>
      <c r="Z22" s="53"/>
      <c r="AA22" s="5">
        <f>AB22+AC22+AD22</f>
        <v>1093123</v>
      </c>
      <c r="AB22" s="5">
        <v>550000</v>
      </c>
      <c r="AC22" s="5">
        <v>543123</v>
      </c>
      <c r="AD22" s="5"/>
      <c r="AE22" s="5">
        <v>10931.23</v>
      </c>
      <c r="AF22" s="5">
        <f>_xlfn.CEILING.MATH(AE22)</f>
        <v>10932</v>
      </c>
      <c r="AG22" s="4"/>
      <c r="AH22" s="3">
        <v>44743</v>
      </c>
      <c r="AI22" s="3">
        <v>44805</v>
      </c>
      <c r="AJ22" s="3"/>
      <c r="AK22" s="4" t="s">
        <v>67</v>
      </c>
    </row>
    <row r="23" spans="1:37" ht="110.25" x14ac:dyDescent="0.25">
      <c r="A23" s="8" t="s">
        <v>1317</v>
      </c>
      <c r="B23" s="3">
        <v>44625</v>
      </c>
      <c r="C23" s="6" t="s">
        <v>1168</v>
      </c>
      <c r="D23" s="8" t="s">
        <v>2697</v>
      </c>
      <c r="E23" s="9" t="s">
        <v>2689</v>
      </c>
      <c r="F23" s="3">
        <v>44645</v>
      </c>
      <c r="G23" s="6" t="s">
        <v>1697</v>
      </c>
      <c r="H23" s="4" t="s">
        <v>443</v>
      </c>
      <c r="I23" s="4" t="s">
        <v>1129</v>
      </c>
      <c r="J23" s="5">
        <v>105892851.12</v>
      </c>
      <c r="K23" s="35">
        <f t="shared" si="34"/>
        <v>105892851.12</v>
      </c>
      <c r="L23" s="35">
        <f t="shared" si="34"/>
        <v>105892851.12</v>
      </c>
      <c r="M23" s="35">
        <f t="shared" si="26"/>
        <v>9626622.82909091</v>
      </c>
      <c r="N23" s="4" t="s">
        <v>1684</v>
      </c>
      <c r="O23" s="4" t="s">
        <v>511</v>
      </c>
      <c r="P23" s="4" t="s">
        <v>22</v>
      </c>
      <c r="Q23" s="12">
        <v>100</v>
      </c>
      <c r="R23" s="6">
        <v>0</v>
      </c>
      <c r="S23" s="6" t="s">
        <v>43</v>
      </c>
      <c r="T23" s="52" t="s">
        <v>3257</v>
      </c>
      <c r="U23" s="33">
        <f>J23/AA23</f>
        <v>83.58</v>
      </c>
      <c r="V23" s="33">
        <f t="shared" si="27"/>
        <v>7.5981818181818177</v>
      </c>
      <c r="W23" s="33">
        <f t="shared" si="28"/>
        <v>75.981818181818184</v>
      </c>
      <c r="X23" s="53" t="s">
        <v>3237</v>
      </c>
      <c r="Y23" s="49" t="e">
        <f t="shared" si="29"/>
        <v>#VALUE!</v>
      </c>
      <c r="Z23" s="53"/>
      <c r="AA23" s="5">
        <f>AB23+AC23+AD23</f>
        <v>1266964</v>
      </c>
      <c r="AB23" s="5">
        <v>700000</v>
      </c>
      <c r="AC23" s="5">
        <v>566964</v>
      </c>
      <c r="AD23" s="5"/>
      <c r="AE23" s="5">
        <v>12669.64</v>
      </c>
      <c r="AF23" s="5">
        <f>_xlfn.CEILING.MATH(AE23)</f>
        <v>12670</v>
      </c>
      <c r="AG23" s="4"/>
      <c r="AH23" s="3">
        <v>44743</v>
      </c>
      <c r="AI23" s="3">
        <v>44805</v>
      </c>
      <c r="AJ23" s="3"/>
      <c r="AK23" s="4" t="s">
        <v>67</v>
      </c>
    </row>
    <row r="24" spans="1:37" ht="31.5" x14ac:dyDescent="0.25">
      <c r="A24" s="8" t="s">
        <v>1329</v>
      </c>
      <c r="B24" s="3">
        <v>44625</v>
      </c>
      <c r="C24" s="6" t="s">
        <v>1168</v>
      </c>
      <c r="D24" s="8" t="s">
        <v>462</v>
      </c>
      <c r="E24" s="4" t="s">
        <v>462</v>
      </c>
      <c r="F24" s="3" t="s">
        <v>462</v>
      </c>
      <c r="G24" s="6" t="s">
        <v>462</v>
      </c>
      <c r="H24" s="4" t="s">
        <v>462</v>
      </c>
      <c r="I24" s="4" t="s">
        <v>1046</v>
      </c>
      <c r="J24" s="10" t="s">
        <v>462</v>
      </c>
      <c r="K24" s="10" t="s">
        <v>462</v>
      </c>
      <c r="L24" s="10" t="s">
        <v>462</v>
      </c>
      <c r="M24" s="35" t="e">
        <f t="shared" si="26"/>
        <v>#VALUE!</v>
      </c>
      <c r="N24" s="10" t="s">
        <v>462</v>
      </c>
      <c r="O24" s="10" t="s">
        <v>462</v>
      </c>
      <c r="P24" s="10" t="s">
        <v>462</v>
      </c>
      <c r="Q24" s="10" t="s">
        <v>462</v>
      </c>
      <c r="R24" s="10" t="s">
        <v>462</v>
      </c>
      <c r="S24" s="10" t="s">
        <v>462</v>
      </c>
      <c r="T24" s="50" t="s">
        <v>462</v>
      </c>
      <c r="U24" s="50" t="s">
        <v>462</v>
      </c>
      <c r="V24" s="33" t="e">
        <f t="shared" si="27"/>
        <v>#VALUE!</v>
      </c>
      <c r="W24" s="33" t="e">
        <f t="shared" si="28"/>
        <v>#VALUE!</v>
      </c>
      <c r="X24" s="51" t="s">
        <v>462</v>
      </c>
      <c r="Y24" s="49" t="e">
        <f t="shared" si="29"/>
        <v>#VALUE!</v>
      </c>
      <c r="Z24" s="51"/>
      <c r="AA24" s="10" t="s">
        <v>462</v>
      </c>
      <c r="AB24" s="10" t="s">
        <v>462</v>
      </c>
      <c r="AC24" s="10" t="s">
        <v>462</v>
      </c>
      <c r="AD24" s="10" t="s">
        <v>462</v>
      </c>
      <c r="AE24" s="10" t="s">
        <v>462</v>
      </c>
      <c r="AF24" s="10" t="s">
        <v>462</v>
      </c>
      <c r="AG24" s="10" t="s">
        <v>462</v>
      </c>
      <c r="AH24" s="10" t="s">
        <v>462</v>
      </c>
      <c r="AI24" s="10" t="s">
        <v>462</v>
      </c>
      <c r="AJ24" s="10" t="s">
        <v>462</v>
      </c>
      <c r="AK24" s="10" t="s">
        <v>462</v>
      </c>
    </row>
    <row r="25" spans="1:37" ht="75" x14ac:dyDescent="0.25">
      <c r="A25" s="8" t="s">
        <v>1324</v>
      </c>
      <c r="B25" s="3">
        <v>44629</v>
      </c>
      <c r="C25" s="6" t="s">
        <v>1168</v>
      </c>
      <c r="D25" s="8" t="s">
        <v>2703</v>
      </c>
      <c r="E25" s="9" t="s">
        <v>1830</v>
      </c>
      <c r="F25" s="3">
        <v>44652</v>
      </c>
      <c r="G25" s="6" t="s">
        <v>1831</v>
      </c>
      <c r="H25" s="4" t="s">
        <v>1011</v>
      </c>
      <c r="I25" s="4" t="s">
        <v>1164</v>
      </c>
      <c r="J25" s="5">
        <v>12258811.35</v>
      </c>
      <c r="K25" s="35">
        <f t="shared" ref="K25:L25" si="35">J25</f>
        <v>12258811.35</v>
      </c>
      <c r="L25" s="35">
        <f t="shared" si="35"/>
        <v>12258811.35</v>
      </c>
      <c r="M25" s="35">
        <f t="shared" ref="M25:M45" si="36">(K25*10)/110</f>
        <v>1114437.3954545455</v>
      </c>
      <c r="N25" s="4" t="s">
        <v>1837</v>
      </c>
      <c r="O25" s="4" t="s">
        <v>1838</v>
      </c>
      <c r="P25" s="4" t="s">
        <v>1839</v>
      </c>
      <c r="Q25" s="12">
        <v>0</v>
      </c>
      <c r="R25" s="6">
        <v>100</v>
      </c>
      <c r="S25" s="6" t="s">
        <v>629</v>
      </c>
      <c r="T25" s="48">
        <v>66</v>
      </c>
      <c r="U25" s="33">
        <f>J25/AA25</f>
        <v>134.13</v>
      </c>
      <c r="V25" s="33">
        <f t="shared" ref="V25:V45" si="37">(U25*10)/110</f>
        <v>12.193636363636363</v>
      </c>
      <c r="W25" s="33">
        <f t="shared" ref="W25:W45" si="38">U25-V25</f>
        <v>121.93636363636364</v>
      </c>
      <c r="X25" s="49">
        <f t="shared" ref="X25" si="39">U25*T25</f>
        <v>8852.58</v>
      </c>
      <c r="Y25" s="49">
        <f t="shared" ref="Y25:Y45" si="40">W25*T25</f>
        <v>8047.8</v>
      </c>
      <c r="Z25" s="49"/>
      <c r="AA25" s="5">
        <f t="shared" ref="AA25" si="41">AB25+AC25+AD25</f>
        <v>91395</v>
      </c>
      <c r="AB25" s="5">
        <v>26400</v>
      </c>
      <c r="AC25" s="5">
        <v>64995</v>
      </c>
      <c r="AD25" s="5"/>
      <c r="AE25" s="5">
        <f>AA25/T25</f>
        <v>1384.7727272727273</v>
      </c>
      <c r="AF25" s="5">
        <f t="shared" ref="AF25" si="42">_xlfn.CEILING.MATH(AE25)</f>
        <v>1385</v>
      </c>
      <c r="AG25" s="4"/>
      <c r="AH25" s="3">
        <v>44743</v>
      </c>
      <c r="AI25" s="3">
        <v>44835</v>
      </c>
      <c r="AJ25" s="3"/>
      <c r="AK25" s="4" t="s">
        <v>3471</v>
      </c>
    </row>
    <row r="26" spans="1:37" ht="126" x14ac:dyDescent="0.25">
      <c r="A26" s="8" t="s">
        <v>1323</v>
      </c>
      <c r="B26" s="3">
        <v>44629</v>
      </c>
      <c r="C26" s="6" t="s">
        <v>1168</v>
      </c>
      <c r="D26" s="8" t="s">
        <v>462</v>
      </c>
      <c r="E26" s="4" t="s">
        <v>462</v>
      </c>
      <c r="F26" s="3" t="s">
        <v>462</v>
      </c>
      <c r="G26" s="6" t="s">
        <v>462</v>
      </c>
      <c r="H26" s="4" t="s">
        <v>462</v>
      </c>
      <c r="I26" s="4" t="s">
        <v>1162</v>
      </c>
      <c r="J26" s="10" t="s">
        <v>462</v>
      </c>
      <c r="K26" s="10" t="s">
        <v>462</v>
      </c>
      <c r="L26" s="10" t="s">
        <v>462</v>
      </c>
      <c r="M26" s="35" t="e">
        <f t="shared" si="36"/>
        <v>#VALUE!</v>
      </c>
      <c r="N26" s="10" t="s">
        <v>462</v>
      </c>
      <c r="O26" s="10" t="s">
        <v>462</v>
      </c>
      <c r="P26" s="10" t="s">
        <v>462</v>
      </c>
      <c r="Q26" s="10" t="s">
        <v>462</v>
      </c>
      <c r="R26" s="10" t="s">
        <v>462</v>
      </c>
      <c r="S26" s="10" t="s">
        <v>462</v>
      </c>
      <c r="T26" s="50" t="s">
        <v>462</v>
      </c>
      <c r="U26" s="50" t="s">
        <v>462</v>
      </c>
      <c r="V26" s="33" t="e">
        <f t="shared" si="37"/>
        <v>#VALUE!</v>
      </c>
      <c r="W26" s="33" t="e">
        <f t="shared" si="38"/>
        <v>#VALUE!</v>
      </c>
      <c r="X26" s="51" t="s">
        <v>462</v>
      </c>
      <c r="Y26" s="49" t="e">
        <f t="shared" si="40"/>
        <v>#VALUE!</v>
      </c>
      <c r="Z26" s="51"/>
      <c r="AA26" s="10" t="s">
        <v>462</v>
      </c>
      <c r="AB26" s="10" t="s">
        <v>462</v>
      </c>
      <c r="AC26" s="10" t="s">
        <v>462</v>
      </c>
      <c r="AD26" s="10" t="s">
        <v>462</v>
      </c>
      <c r="AE26" s="10" t="s">
        <v>462</v>
      </c>
      <c r="AF26" s="10" t="s">
        <v>462</v>
      </c>
      <c r="AG26" s="10" t="s">
        <v>462</v>
      </c>
      <c r="AH26" s="10" t="s">
        <v>462</v>
      </c>
      <c r="AI26" s="10" t="s">
        <v>462</v>
      </c>
      <c r="AJ26" s="10" t="s">
        <v>462</v>
      </c>
      <c r="AK26" s="10" t="s">
        <v>462</v>
      </c>
    </row>
    <row r="27" spans="1:37" ht="189" x14ac:dyDescent="0.25">
      <c r="A27" s="8" t="s">
        <v>1321</v>
      </c>
      <c r="B27" s="3">
        <v>44629</v>
      </c>
      <c r="C27" s="6" t="s">
        <v>1168</v>
      </c>
      <c r="D27" s="8" t="s">
        <v>2853</v>
      </c>
      <c r="E27" s="9" t="s">
        <v>1840</v>
      </c>
      <c r="F27" s="3">
        <v>44652</v>
      </c>
      <c r="G27" s="8" t="s">
        <v>1841</v>
      </c>
      <c r="H27" s="4" t="s">
        <v>1201</v>
      </c>
      <c r="I27" s="4" t="s">
        <v>1128</v>
      </c>
      <c r="J27" s="5">
        <v>53021375.68</v>
      </c>
      <c r="K27" s="35">
        <f t="shared" ref="K27:L29" si="43">J27</f>
        <v>53021375.68</v>
      </c>
      <c r="L27" s="35">
        <f t="shared" si="43"/>
        <v>53021375.68</v>
      </c>
      <c r="M27" s="35">
        <f t="shared" si="36"/>
        <v>4820125.0618181815</v>
      </c>
      <c r="N27" s="4" t="s">
        <v>1844</v>
      </c>
      <c r="O27" s="4" t="s">
        <v>1843</v>
      </c>
      <c r="P27" s="4" t="s">
        <v>22</v>
      </c>
      <c r="Q27" s="12">
        <v>100</v>
      </c>
      <c r="R27" s="6">
        <v>0</v>
      </c>
      <c r="S27" s="6" t="s">
        <v>43</v>
      </c>
      <c r="T27" s="48">
        <v>10</v>
      </c>
      <c r="U27" s="33">
        <f>J27/AA27</f>
        <v>298.49</v>
      </c>
      <c r="V27" s="33">
        <f t="shared" si="37"/>
        <v>27.135454545454547</v>
      </c>
      <c r="W27" s="33">
        <f t="shared" si="38"/>
        <v>271.35454545454547</v>
      </c>
      <c r="X27" s="49">
        <f t="shared" ref="X27:X29" si="44">U27*T27</f>
        <v>2984.9</v>
      </c>
      <c r="Y27" s="49">
        <f t="shared" si="40"/>
        <v>2713.545454545455</v>
      </c>
      <c r="Z27" s="49"/>
      <c r="AA27" s="5">
        <f t="shared" ref="AA27:AA29" si="45">AB27+AC27+AD27</f>
        <v>177632</v>
      </c>
      <c r="AB27" s="5">
        <v>89000</v>
      </c>
      <c r="AC27" s="5">
        <v>88632</v>
      </c>
      <c r="AD27" s="5"/>
      <c r="AE27" s="5">
        <f>AA27/T27</f>
        <v>17763.2</v>
      </c>
      <c r="AF27" s="5">
        <f t="shared" ref="AF27:AF29" si="46">_xlfn.CEILING.MATH(AE27)</f>
        <v>17764</v>
      </c>
      <c r="AG27" s="4"/>
      <c r="AH27" s="3">
        <v>44743</v>
      </c>
      <c r="AI27" s="3">
        <v>44805</v>
      </c>
      <c r="AJ27" s="3"/>
      <c r="AK27" s="4" t="s">
        <v>67</v>
      </c>
    </row>
    <row r="28" spans="1:37" ht="78.75" x14ac:dyDescent="0.25">
      <c r="A28" s="8" t="s">
        <v>1320</v>
      </c>
      <c r="B28" s="3">
        <v>44629</v>
      </c>
      <c r="C28" s="6" t="s">
        <v>1168</v>
      </c>
      <c r="D28" s="8" t="s">
        <v>2855</v>
      </c>
      <c r="E28" s="9" t="s">
        <v>1876</v>
      </c>
      <c r="F28" s="3">
        <v>44655</v>
      </c>
      <c r="G28" s="6" t="s">
        <v>1879</v>
      </c>
      <c r="H28" s="4" t="s">
        <v>1850</v>
      </c>
      <c r="I28" s="4" t="s">
        <v>1175</v>
      </c>
      <c r="J28" s="5">
        <v>8533000.3200000003</v>
      </c>
      <c r="K28" s="35">
        <f t="shared" si="43"/>
        <v>8533000.3200000003</v>
      </c>
      <c r="L28" s="35">
        <f t="shared" si="43"/>
        <v>8533000.3200000003</v>
      </c>
      <c r="M28" s="35">
        <f t="shared" si="36"/>
        <v>775727.30181818188</v>
      </c>
      <c r="N28" s="4" t="s">
        <v>1880</v>
      </c>
      <c r="O28" s="4" t="s">
        <v>1881</v>
      </c>
      <c r="P28" s="4" t="s">
        <v>22</v>
      </c>
      <c r="Q28" s="12">
        <v>100</v>
      </c>
      <c r="R28" s="6">
        <v>0</v>
      </c>
      <c r="S28" s="6" t="s">
        <v>629</v>
      </c>
      <c r="T28" s="48">
        <v>12</v>
      </c>
      <c r="U28" s="33">
        <f>J28/AA28</f>
        <v>93.86</v>
      </c>
      <c r="V28" s="33">
        <f t="shared" si="37"/>
        <v>8.5327272727272732</v>
      </c>
      <c r="W28" s="33">
        <f t="shared" si="38"/>
        <v>85.327272727272728</v>
      </c>
      <c r="X28" s="49">
        <f t="shared" si="44"/>
        <v>1126.32</v>
      </c>
      <c r="Y28" s="49">
        <f t="shared" si="40"/>
        <v>1023.9272727272728</v>
      </c>
      <c r="Z28" s="49"/>
      <c r="AA28" s="5">
        <f t="shared" si="45"/>
        <v>90912</v>
      </c>
      <c r="AB28" s="5">
        <v>90912</v>
      </c>
      <c r="AC28" s="5"/>
      <c r="AD28" s="5"/>
      <c r="AE28" s="5">
        <f>AA28/T28</f>
        <v>7576</v>
      </c>
      <c r="AF28" s="5">
        <f t="shared" si="46"/>
        <v>7576</v>
      </c>
      <c r="AG28" s="4"/>
      <c r="AH28" s="3">
        <v>44743</v>
      </c>
      <c r="AI28" s="3"/>
      <c r="AJ28" s="3"/>
      <c r="AK28" s="4" t="s">
        <v>1169</v>
      </c>
    </row>
    <row r="29" spans="1:37" ht="126" x14ac:dyDescent="0.25">
      <c r="A29" s="8" t="s">
        <v>1319</v>
      </c>
      <c r="B29" s="3">
        <v>44629</v>
      </c>
      <c r="C29" s="6" t="s">
        <v>1168</v>
      </c>
      <c r="D29" s="8" t="s">
        <v>2856</v>
      </c>
      <c r="E29" s="9" t="s">
        <v>1845</v>
      </c>
      <c r="F29" s="3">
        <v>44652</v>
      </c>
      <c r="G29" s="6" t="s">
        <v>1842</v>
      </c>
      <c r="H29" s="4" t="s">
        <v>1201</v>
      </c>
      <c r="I29" s="4" t="s">
        <v>1161</v>
      </c>
      <c r="J29" s="5">
        <v>58225539.009999998</v>
      </c>
      <c r="K29" s="35">
        <f t="shared" si="43"/>
        <v>58225539.009999998</v>
      </c>
      <c r="L29" s="35">
        <f t="shared" si="43"/>
        <v>58225539.009999998</v>
      </c>
      <c r="M29" s="35">
        <f t="shared" si="36"/>
        <v>5293230.8190909093</v>
      </c>
      <c r="N29" s="4" t="s">
        <v>1847</v>
      </c>
      <c r="O29" s="4" t="s">
        <v>1848</v>
      </c>
      <c r="P29" s="4" t="s">
        <v>22</v>
      </c>
      <c r="Q29" s="12">
        <v>100</v>
      </c>
      <c r="R29" s="6">
        <v>0</v>
      </c>
      <c r="S29" s="6" t="s">
        <v>43</v>
      </c>
      <c r="T29" s="48">
        <v>10</v>
      </c>
      <c r="U29" s="33">
        <f>J29/AA29</f>
        <v>397.99</v>
      </c>
      <c r="V29" s="33">
        <f t="shared" si="37"/>
        <v>36.18090909090909</v>
      </c>
      <c r="W29" s="33">
        <f t="shared" si="38"/>
        <v>361.80909090909091</v>
      </c>
      <c r="X29" s="49">
        <f t="shared" si="44"/>
        <v>3979.9</v>
      </c>
      <c r="Y29" s="49">
        <f t="shared" si="40"/>
        <v>3618.090909090909</v>
      </c>
      <c r="Z29" s="49"/>
      <c r="AA29" s="5">
        <f t="shared" si="45"/>
        <v>146299</v>
      </c>
      <c r="AB29" s="5">
        <v>75000</v>
      </c>
      <c r="AC29" s="5">
        <v>71299</v>
      </c>
      <c r="AD29" s="5"/>
      <c r="AE29" s="5">
        <f>AA29/T29</f>
        <v>14629.9</v>
      </c>
      <c r="AF29" s="5">
        <f t="shared" si="46"/>
        <v>14630</v>
      </c>
      <c r="AG29" s="4"/>
      <c r="AH29" s="3">
        <v>44743</v>
      </c>
      <c r="AI29" s="3">
        <v>44805</v>
      </c>
      <c r="AJ29" s="3"/>
      <c r="AK29" s="4" t="s">
        <v>67</v>
      </c>
    </row>
    <row r="30" spans="1:37" ht="94.5" x14ac:dyDescent="0.25">
      <c r="A30" s="8" t="s">
        <v>1318</v>
      </c>
      <c r="B30" s="3">
        <v>44629</v>
      </c>
      <c r="C30" s="6" t="s">
        <v>1168</v>
      </c>
      <c r="D30" s="8" t="s">
        <v>462</v>
      </c>
      <c r="E30" s="4" t="s">
        <v>462</v>
      </c>
      <c r="F30" s="3" t="s">
        <v>462</v>
      </c>
      <c r="G30" s="6" t="s">
        <v>462</v>
      </c>
      <c r="H30" s="4" t="s">
        <v>462</v>
      </c>
      <c r="I30" s="4" t="s">
        <v>1091</v>
      </c>
      <c r="J30" s="10" t="s">
        <v>462</v>
      </c>
      <c r="K30" s="10" t="s">
        <v>462</v>
      </c>
      <c r="L30" s="10" t="s">
        <v>462</v>
      </c>
      <c r="M30" s="35" t="e">
        <f t="shared" si="36"/>
        <v>#VALUE!</v>
      </c>
      <c r="N30" s="10" t="s">
        <v>462</v>
      </c>
      <c r="O30" s="10" t="s">
        <v>462</v>
      </c>
      <c r="P30" s="10" t="s">
        <v>462</v>
      </c>
      <c r="Q30" s="10" t="s">
        <v>462</v>
      </c>
      <c r="R30" s="10" t="s">
        <v>462</v>
      </c>
      <c r="S30" s="10" t="s">
        <v>462</v>
      </c>
      <c r="T30" s="50" t="s">
        <v>462</v>
      </c>
      <c r="U30" s="50" t="s">
        <v>462</v>
      </c>
      <c r="V30" s="33" t="e">
        <f t="shared" si="37"/>
        <v>#VALUE!</v>
      </c>
      <c r="W30" s="33" t="e">
        <f t="shared" si="38"/>
        <v>#VALUE!</v>
      </c>
      <c r="X30" s="51" t="s">
        <v>462</v>
      </c>
      <c r="Y30" s="49" t="e">
        <f t="shared" si="40"/>
        <v>#VALUE!</v>
      </c>
      <c r="Z30" s="51"/>
      <c r="AA30" s="10" t="s">
        <v>462</v>
      </c>
      <c r="AB30" s="10" t="s">
        <v>462</v>
      </c>
      <c r="AC30" s="10" t="s">
        <v>462</v>
      </c>
      <c r="AD30" s="10" t="s">
        <v>462</v>
      </c>
      <c r="AE30" s="10" t="s">
        <v>462</v>
      </c>
      <c r="AF30" s="10" t="s">
        <v>462</v>
      </c>
      <c r="AG30" s="10" t="s">
        <v>462</v>
      </c>
      <c r="AH30" s="10" t="s">
        <v>462</v>
      </c>
      <c r="AI30" s="10" t="s">
        <v>462</v>
      </c>
      <c r="AJ30" s="10" t="s">
        <v>462</v>
      </c>
      <c r="AK30" s="10" t="s">
        <v>462</v>
      </c>
    </row>
    <row r="31" spans="1:37" ht="220.5" x14ac:dyDescent="0.25">
      <c r="A31" s="8" t="s">
        <v>1270</v>
      </c>
      <c r="B31" s="3">
        <v>44629</v>
      </c>
      <c r="C31" s="6" t="s">
        <v>1168</v>
      </c>
      <c r="D31" s="8" t="s">
        <v>2859</v>
      </c>
      <c r="E31" s="9" t="s">
        <v>1849</v>
      </c>
      <c r="F31" s="3">
        <v>44652</v>
      </c>
      <c r="G31" s="6" t="s">
        <v>1846</v>
      </c>
      <c r="H31" s="4" t="s">
        <v>1850</v>
      </c>
      <c r="I31" s="4" t="s">
        <v>1163</v>
      </c>
      <c r="J31" s="5">
        <v>179630600</v>
      </c>
      <c r="K31" s="35">
        <f t="shared" ref="K31:L31" si="47">J31</f>
        <v>179630600</v>
      </c>
      <c r="L31" s="35">
        <f t="shared" si="47"/>
        <v>179630600</v>
      </c>
      <c r="M31" s="35">
        <f t="shared" si="36"/>
        <v>16330054.545454545</v>
      </c>
      <c r="N31" s="4" t="s">
        <v>1851</v>
      </c>
      <c r="O31" s="4" t="s">
        <v>1852</v>
      </c>
      <c r="P31" s="4" t="s">
        <v>22</v>
      </c>
      <c r="Q31" s="12">
        <v>100</v>
      </c>
      <c r="R31" s="6">
        <v>0</v>
      </c>
      <c r="S31" s="6" t="s">
        <v>43</v>
      </c>
      <c r="T31" s="48">
        <v>10</v>
      </c>
      <c r="U31" s="33">
        <f>J31/AA31</f>
        <v>200</v>
      </c>
      <c r="V31" s="33">
        <f t="shared" si="37"/>
        <v>18.181818181818183</v>
      </c>
      <c r="W31" s="33">
        <f t="shared" si="38"/>
        <v>181.81818181818181</v>
      </c>
      <c r="X31" s="49">
        <f>U31*T31</f>
        <v>2000</v>
      </c>
      <c r="Y31" s="49">
        <f t="shared" si="40"/>
        <v>1818.181818181818</v>
      </c>
      <c r="Z31" s="49"/>
      <c r="AA31" s="5">
        <f>AB31+AC31+AD31</f>
        <v>898153</v>
      </c>
      <c r="AB31" s="5">
        <v>450000</v>
      </c>
      <c r="AC31" s="5">
        <v>448153</v>
      </c>
      <c r="AD31" s="5"/>
      <c r="AE31" s="5">
        <f>AA31/T31</f>
        <v>89815.3</v>
      </c>
      <c r="AF31" s="5">
        <f>_xlfn.CEILING.MATH(AE31)</f>
        <v>89816</v>
      </c>
      <c r="AG31" s="4"/>
      <c r="AH31" s="3">
        <v>44743</v>
      </c>
      <c r="AI31" s="3">
        <v>44805</v>
      </c>
      <c r="AJ31" s="3"/>
      <c r="AK31" s="4" t="s">
        <v>67</v>
      </c>
    </row>
    <row r="32" spans="1:37" ht="31.5" x14ac:dyDescent="0.25">
      <c r="A32" s="8" t="s">
        <v>1314</v>
      </c>
      <c r="B32" s="3">
        <v>44630</v>
      </c>
      <c r="C32" s="6" t="s">
        <v>1168</v>
      </c>
      <c r="D32" s="8" t="s">
        <v>462</v>
      </c>
      <c r="E32" s="4" t="s">
        <v>462</v>
      </c>
      <c r="F32" s="3" t="s">
        <v>462</v>
      </c>
      <c r="G32" s="6" t="s">
        <v>462</v>
      </c>
      <c r="H32" s="4" t="s">
        <v>462</v>
      </c>
      <c r="I32" s="4" t="s">
        <v>1166</v>
      </c>
      <c r="J32" s="10" t="s">
        <v>462</v>
      </c>
      <c r="K32" s="10" t="s">
        <v>462</v>
      </c>
      <c r="L32" s="10" t="s">
        <v>462</v>
      </c>
      <c r="M32" s="35" t="e">
        <f t="shared" si="36"/>
        <v>#VALUE!</v>
      </c>
      <c r="N32" s="10" t="s">
        <v>462</v>
      </c>
      <c r="O32" s="10" t="s">
        <v>462</v>
      </c>
      <c r="P32" s="10" t="s">
        <v>462</v>
      </c>
      <c r="Q32" s="10" t="s">
        <v>462</v>
      </c>
      <c r="R32" s="10" t="s">
        <v>462</v>
      </c>
      <c r="S32" s="10" t="s">
        <v>462</v>
      </c>
      <c r="T32" s="50" t="s">
        <v>462</v>
      </c>
      <c r="U32" s="50" t="s">
        <v>462</v>
      </c>
      <c r="V32" s="33" t="e">
        <f t="shared" si="37"/>
        <v>#VALUE!</v>
      </c>
      <c r="W32" s="33" t="e">
        <f t="shared" si="38"/>
        <v>#VALUE!</v>
      </c>
      <c r="X32" s="51" t="s">
        <v>462</v>
      </c>
      <c r="Y32" s="49" t="e">
        <f t="shared" si="40"/>
        <v>#VALUE!</v>
      </c>
      <c r="Z32" s="51"/>
      <c r="AA32" s="10" t="s">
        <v>462</v>
      </c>
      <c r="AB32" s="10" t="s">
        <v>462</v>
      </c>
      <c r="AC32" s="10" t="s">
        <v>462</v>
      </c>
      <c r="AD32" s="10" t="s">
        <v>462</v>
      </c>
      <c r="AE32" s="10" t="s">
        <v>462</v>
      </c>
      <c r="AF32" s="10" t="s">
        <v>462</v>
      </c>
      <c r="AG32" s="10" t="s">
        <v>462</v>
      </c>
      <c r="AH32" s="10" t="s">
        <v>462</v>
      </c>
      <c r="AI32" s="10" t="s">
        <v>462</v>
      </c>
      <c r="AJ32" s="10" t="s">
        <v>462</v>
      </c>
      <c r="AK32" s="10" t="s">
        <v>462</v>
      </c>
    </row>
    <row r="33" spans="1:37" ht="283.5" x14ac:dyDescent="0.25">
      <c r="A33" s="8" t="s">
        <v>1342</v>
      </c>
      <c r="B33" s="3">
        <v>44630</v>
      </c>
      <c r="C33" s="6" t="s">
        <v>1168</v>
      </c>
      <c r="D33" s="8" t="s">
        <v>2879</v>
      </c>
      <c r="E33" s="9" t="s">
        <v>1923</v>
      </c>
      <c r="F33" s="3">
        <v>44659</v>
      </c>
      <c r="G33" s="8" t="s">
        <v>1924</v>
      </c>
      <c r="H33" s="4" t="s">
        <v>443</v>
      </c>
      <c r="I33" s="4" t="s">
        <v>1198</v>
      </c>
      <c r="J33" s="5">
        <v>497994000</v>
      </c>
      <c r="K33" s="35">
        <f t="shared" ref="K33:L33" si="48">J33</f>
        <v>497994000</v>
      </c>
      <c r="L33" s="35">
        <f t="shared" si="48"/>
        <v>497994000</v>
      </c>
      <c r="M33" s="35">
        <f t="shared" si="36"/>
        <v>45272181.81818182</v>
      </c>
      <c r="N33" s="4" t="s">
        <v>1914</v>
      </c>
      <c r="O33" s="4" t="s">
        <v>1915</v>
      </c>
      <c r="P33" s="4" t="s">
        <v>22</v>
      </c>
      <c r="Q33" s="12">
        <v>100</v>
      </c>
      <c r="R33" s="6">
        <v>0</v>
      </c>
      <c r="S33" s="6" t="s">
        <v>43</v>
      </c>
      <c r="T33" s="48">
        <v>10</v>
      </c>
      <c r="U33" s="33">
        <f>J33/AA33</f>
        <v>600</v>
      </c>
      <c r="V33" s="33">
        <f t="shared" si="37"/>
        <v>54.545454545454547</v>
      </c>
      <c r="W33" s="33">
        <f t="shared" si="38"/>
        <v>545.4545454545455</v>
      </c>
      <c r="X33" s="49">
        <f t="shared" ref="X33:X35" si="49">U33*T33</f>
        <v>6000</v>
      </c>
      <c r="Y33" s="49">
        <f t="shared" si="40"/>
        <v>5454.545454545455</v>
      </c>
      <c r="Z33" s="49"/>
      <c r="AA33" s="5">
        <f t="shared" ref="AA33:AA35" si="50">AB33+AC33+AD33</f>
        <v>829990</v>
      </c>
      <c r="AB33" s="5">
        <v>420000</v>
      </c>
      <c r="AC33" s="5">
        <v>409990</v>
      </c>
      <c r="AD33" s="5"/>
      <c r="AE33" s="5">
        <f>AA33/T33</f>
        <v>82999</v>
      </c>
      <c r="AF33" s="5">
        <f t="shared" ref="AF33:AF35" si="51">_xlfn.CEILING.MATH(AE33)</f>
        <v>82999</v>
      </c>
      <c r="AG33" s="4"/>
      <c r="AH33" s="3">
        <v>44682</v>
      </c>
      <c r="AI33" s="3">
        <v>44805</v>
      </c>
      <c r="AJ33" s="3"/>
      <c r="AK33" s="4" t="s">
        <v>67</v>
      </c>
    </row>
    <row r="34" spans="1:37" ht="75" x14ac:dyDescent="0.25">
      <c r="A34" s="8" t="s">
        <v>1735</v>
      </c>
      <c r="B34" s="3">
        <v>44631</v>
      </c>
      <c r="C34" s="6" t="s">
        <v>1168</v>
      </c>
      <c r="D34" s="8" t="s">
        <v>2882</v>
      </c>
      <c r="E34" s="9" t="s">
        <v>1858</v>
      </c>
      <c r="F34" s="3">
        <v>44652</v>
      </c>
      <c r="G34" s="6" t="s">
        <v>1859</v>
      </c>
      <c r="H34" s="4" t="s">
        <v>1228</v>
      </c>
      <c r="I34" s="4" t="s">
        <v>832</v>
      </c>
      <c r="J34" s="5">
        <v>6319656.7000000002</v>
      </c>
      <c r="K34" s="35">
        <f>J34</f>
        <v>6319656.7000000002</v>
      </c>
      <c r="L34" s="35">
        <f>K34</f>
        <v>6319656.7000000002</v>
      </c>
      <c r="M34" s="35">
        <f t="shared" si="36"/>
        <v>574514.24545454548</v>
      </c>
      <c r="N34" s="4" t="s">
        <v>1863</v>
      </c>
      <c r="O34" s="4" t="s">
        <v>1862</v>
      </c>
      <c r="P34" s="4" t="s">
        <v>22</v>
      </c>
      <c r="Q34" s="12">
        <v>100</v>
      </c>
      <c r="R34" s="6">
        <v>0</v>
      </c>
      <c r="S34" s="6" t="s">
        <v>43</v>
      </c>
      <c r="T34" s="48">
        <v>100</v>
      </c>
      <c r="U34" s="33">
        <f>J34/AA34</f>
        <v>16.3</v>
      </c>
      <c r="V34" s="33">
        <f t="shared" si="37"/>
        <v>1.4818181818181819</v>
      </c>
      <c r="W34" s="33">
        <f t="shared" si="38"/>
        <v>14.818181818181818</v>
      </c>
      <c r="X34" s="49">
        <f t="shared" si="49"/>
        <v>1630</v>
      </c>
      <c r="Y34" s="49">
        <f t="shared" si="40"/>
        <v>1481.8181818181818</v>
      </c>
      <c r="Z34" s="49"/>
      <c r="AA34" s="5">
        <f t="shared" si="50"/>
        <v>387709</v>
      </c>
      <c r="AB34" s="5">
        <v>387709</v>
      </c>
      <c r="AC34" s="5"/>
      <c r="AD34" s="5"/>
      <c r="AE34" s="5">
        <f>AA34/T34</f>
        <v>3877.09</v>
      </c>
      <c r="AF34" s="5">
        <f t="shared" si="51"/>
        <v>3878</v>
      </c>
      <c r="AG34" s="4"/>
      <c r="AH34" s="3">
        <v>44774</v>
      </c>
      <c r="AI34" s="3"/>
      <c r="AJ34" s="3"/>
      <c r="AK34" s="4" t="s">
        <v>67</v>
      </c>
    </row>
    <row r="35" spans="1:37" ht="157.5" x14ac:dyDescent="0.25">
      <c r="A35" s="8" t="s">
        <v>1736</v>
      </c>
      <c r="B35" s="3">
        <v>44631</v>
      </c>
      <c r="C35" s="6" t="s">
        <v>1168</v>
      </c>
      <c r="D35" s="8" t="s">
        <v>2883</v>
      </c>
      <c r="E35" s="9" t="s">
        <v>1864</v>
      </c>
      <c r="F35" s="3">
        <v>44652</v>
      </c>
      <c r="G35" s="6" t="s">
        <v>1860</v>
      </c>
      <c r="H35" s="4" t="s">
        <v>1850</v>
      </c>
      <c r="I35" s="4" t="s">
        <v>1160</v>
      </c>
      <c r="J35" s="5">
        <v>37766643.079999998</v>
      </c>
      <c r="K35" s="35">
        <f>J35</f>
        <v>37766643.079999998</v>
      </c>
      <c r="L35" s="35">
        <f>K35</f>
        <v>37766643.079999998</v>
      </c>
      <c r="M35" s="35">
        <f t="shared" si="36"/>
        <v>3433331.1890909085</v>
      </c>
      <c r="N35" s="4" t="s">
        <v>1865</v>
      </c>
      <c r="O35" s="4" t="s">
        <v>1866</v>
      </c>
      <c r="P35" s="4" t="s">
        <v>22</v>
      </c>
      <c r="Q35" s="12">
        <v>100</v>
      </c>
      <c r="R35" s="6">
        <v>0</v>
      </c>
      <c r="S35" s="6" t="s">
        <v>43</v>
      </c>
      <c r="T35" s="48">
        <v>5</v>
      </c>
      <c r="U35" s="33">
        <f>J35/AA35</f>
        <v>22.779999999999998</v>
      </c>
      <c r="V35" s="33">
        <f t="shared" si="37"/>
        <v>2.0709090909090908</v>
      </c>
      <c r="W35" s="33">
        <f t="shared" si="38"/>
        <v>20.709090909090907</v>
      </c>
      <c r="X35" s="49">
        <f t="shared" si="49"/>
        <v>113.89999999999999</v>
      </c>
      <c r="Y35" s="49">
        <f t="shared" si="40"/>
        <v>103.54545454545453</v>
      </c>
      <c r="Z35" s="49"/>
      <c r="AA35" s="5">
        <f t="shared" si="50"/>
        <v>1657886</v>
      </c>
      <c r="AB35" s="5">
        <v>830000</v>
      </c>
      <c r="AC35" s="5">
        <v>827886</v>
      </c>
      <c r="AD35" s="5"/>
      <c r="AE35" s="5">
        <f>AA35/T35</f>
        <v>331577.2</v>
      </c>
      <c r="AF35" s="5">
        <f t="shared" si="51"/>
        <v>331578</v>
      </c>
      <c r="AG35" s="4"/>
      <c r="AH35" s="3">
        <v>44743</v>
      </c>
      <c r="AI35" s="3">
        <v>44805</v>
      </c>
      <c r="AJ35" s="3"/>
      <c r="AK35" s="4" t="s">
        <v>67</v>
      </c>
    </row>
    <row r="36" spans="1:37" ht="267.75" x14ac:dyDescent="0.25">
      <c r="A36" s="8" t="s">
        <v>1746</v>
      </c>
      <c r="B36" s="3">
        <v>44634</v>
      </c>
      <c r="C36" s="6" t="s">
        <v>1168</v>
      </c>
      <c r="D36" s="8" t="s">
        <v>462</v>
      </c>
      <c r="E36" s="4" t="s">
        <v>462</v>
      </c>
      <c r="F36" s="3" t="s">
        <v>462</v>
      </c>
      <c r="G36" s="6" t="s">
        <v>462</v>
      </c>
      <c r="H36" s="4" t="s">
        <v>462</v>
      </c>
      <c r="I36" s="4" t="s">
        <v>1218</v>
      </c>
      <c r="J36" s="10" t="s">
        <v>462</v>
      </c>
      <c r="K36" s="10" t="s">
        <v>462</v>
      </c>
      <c r="L36" s="10" t="s">
        <v>462</v>
      </c>
      <c r="M36" s="35" t="e">
        <f t="shared" si="36"/>
        <v>#VALUE!</v>
      </c>
      <c r="N36" s="10" t="s">
        <v>462</v>
      </c>
      <c r="O36" s="10" t="s">
        <v>462</v>
      </c>
      <c r="P36" s="10" t="s">
        <v>462</v>
      </c>
      <c r="Q36" s="10" t="s">
        <v>462</v>
      </c>
      <c r="R36" s="10" t="s">
        <v>462</v>
      </c>
      <c r="S36" s="10" t="s">
        <v>462</v>
      </c>
      <c r="T36" s="50" t="s">
        <v>462</v>
      </c>
      <c r="U36" s="50" t="s">
        <v>462</v>
      </c>
      <c r="V36" s="33" t="e">
        <f t="shared" si="37"/>
        <v>#VALUE!</v>
      </c>
      <c r="W36" s="33" t="e">
        <f t="shared" si="38"/>
        <v>#VALUE!</v>
      </c>
      <c r="X36" s="51" t="s">
        <v>462</v>
      </c>
      <c r="Y36" s="49" t="e">
        <f t="shared" si="40"/>
        <v>#VALUE!</v>
      </c>
      <c r="Z36" s="51"/>
      <c r="AA36" s="10" t="s">
        <v>462</v>
      </c>
      <c r="AB36" s="10" t="s">
        <v>462</v>
      </c>
      <c r="AC36" s="10" t="s">
        <v>462</v>
      </c>
      <c r="AD36" s="10" t="s">
        <v>462</v>
      </c>
      <c r="AE36" s="10" t="s">
        <v>462</v>
      </c>
      <c r="AF36" s="10" t="s">
        <v>462</v>
      </c>
      <c r="AG36" s="10" t="s">
        <v>462</v>
      </c>
      <c r="AH36" s="10" t="s">
        <v>462</v>
      </c>
      <c r="AI36" s="10" t="s">
        <v>462</v>
      </c>
      <c r="AJ36" s="10" t="s">
        <v>462</v>
      </c>
      <c r="AK36" s="10" t="s">
        <v>462</v>
      </c>
    </row>
    <row r="37" spans="1:37" ht="75" x14ac:dyDescent="0.25">
      <c r="A37" s="8" t="s">
        <v>1750</v>
      </c>
      <c r="B37" s="3">
        <v>44637</v>
      </c>
      <c r="C37" s="6" t="s">
        <v>1168</v>
      </c>
      <c r="D37" s="8" t="s">
        <v>2894</v>
      </c>
      <c r="E37" s="9" t="s">
        <v>1909</v>
      </c>
      <c r="F37" s="3">
        <v>44656</v>
      </c>
      <c r="G37" s="8" t="s">
        <v>1910</v>
      </c>
      <c r="H37" s="4" t="s">
        <v>73</v>
      </c>
      <c r="I37" s="4" t="s">
        <v>1406</v>
      </c>
      <c r="J37" s="5">
        <v>57053325.359999999</v>
      </c>
      <c r="K37" s="35">
        <f t="shared" ref="K37:L37" si="52">J37</f>
        <v>57053325.359999999</v>
      </c>
      <c r="L37" s="35">
        <f t="shared" si="52"/>
        <v>57053325.359999999</v>
      </c>
      <c r="M37" s="35">
        <f t="shared" si="36"/>
        <v>5186665.9418181824</v>
      </c>
      <c r="N37" s="4" t="s">
        <v>1911</v>
      </c>
      <c r="O37" s="4" t="s">
        <v>488</v>
      </c>
      <c r="P37" s="4" t="s">
        <v>555</v>
      </c>
      <c r="Q37" s="12">
        <v>0</v>
      </c>
      <c r="R37" s="6">
        <v>100</v>
      </c>
      <c r="S37" s="6" t="s">
        <v>43</v>
      </c>
      <c r="T37" s="48">
        <v>48</v>
      </c>
      <c r="U37" s="33">
        <f>J37/AA37</f>
        <v>144.66</v>
      </c>
      <c r="V37" s="33">
        <f t="shared" si="37"/>
        <v>13.15090909090909</v>
      </c>
      <c r="W37" s="33">
        <f t="shared" si="38"/>
        <v>131.5090909090909</v>
      </c>
      <c r="X37" s="49">
        <f>U37*T37</f>
        <v>6943.68</v>
      </c>
      <c r="Y37" s="49">
        <f t="shared" si="40"/>
        <v>6312.4363636363632</v>
      </c>
      <c r="Z37" s="49"/>
      <c r="AA37" s="5">
        <f>AB37+AC37+AD37</f>
        <v>394396</v>
      </c>
      <c r="AB37" s="5">
        <v>177456</v>
      </c>
      <c r="AC37" s="5">
        <v>216940</v>
      </c>
      <c r="AD37" s="5"/>
      <c r="AE37" s="5">
        <f>AA37/T37</f>
        <v>8216.5833333333339</v>
      </c>
      <c r="AF37" s="5">
        <f>_xlfn.CEILING.MATH(AE37)</f>
        <v>8217</v>
      </c>
      <c r="AG37" s="4"/>
      <c r="AH37" s="3">
        <v>44666</v>
      </c>
      <c r="AI37" s="3">
        <v>44743</v>
      </c>
      <c r="AJ37" s="3"/>
      <c r="AK37" s="4" t="s">
        <v>1169</v>
      </c>
    </row>
    <row r="38" spans="1:37" ht="75" x14ac:dyDescent="0.25">
      <c r="A38" s="8" t="s">
        <v>1721</v>
      </c>
      <c r="B38" s="3">
        <v>44638</v>
      </c>
      <c r="C38" s="6" t="s">
        <v>1168</v>
      </c>
      <c r="D38" s="8" t="s">
        <v>2899</v>
      </c>
      <c r="E38" s="9" t="s">
        <v>1928</v>
      </c>
      <c r="F38" s="3">
        <v>44659</v>
      </c>
      <c r="G38" s="6" t="s">
        <v>1927</v>
      </c>
      <c r="H38" s="4" t="s">
        <v>1929</v>
      </c>
      <c r="I38" s="4" t="s">
        <v>1720</v>
      </c>
      <c r="J38" s="5">
        <v>21794439.620000001</v>
      </c>
      <c r="K38" s="35">
        <f t="shared" ref="K38:L38" si="53">J38</f>
        <v>21794439.620000001</v>
      </c>
      <c r="L38" s="35">
        <f t="shared" si="53"/>
        <v>21794439.620000001</v>
      </c>
      <c r="M38" s="35">
        <f t="shared" si="36"/>
        <v>1981312.6927272729</v>
      </c>
      <c r="N38" s="4" t="s">
        <v>1930</v>
      </c>
      <c r="O38" s="4" t="s">
        <v>488</v>
      </c>
      <c r="P38" s="4" t="s">
        <v>1931</v>
      </c>
      <c r="Q38" s="12">
        <v>0</v>
      </c>
      <c r="R38" s="6">
        <v>100</v>
      </c>
      <c r="S38" s="6" t="s">
        <v>34</v>
      </c>
      <c r="T38" s="48">
        <v>10</v>
      </c>
      <c r="U38" s="33">
        <f>J38/AA38</f>
        <v>6.1400000000000006</v>
      </c>
      <c r="V38" s="33">
        <f t="shared" si="37"/>
        <v>0.55818181818181822</v>
      </c>
      <c r="W38" s="33">
        <f t="shared" si="38"/>
        <v>5.581818181818182</v>
      </c>
      <c r="X38" s="49">
        <f>U38*T38</f>
        <v>61.400000000000006</v>
      </c>
      <c r="Y38" s="49">
        <f t="shared" si="40"/>
        <v>55.81818181818182</v>
      </c>
      <c r="Z38" s="49"/>
      <c r="AA38" s="5">
        <f>AB38+AC38+AD38</f>
        <v>3549583</v>
      </c>
      <c r="AB38" s="5">
        <v>1774800</v>
      </c>
      <c r="AC38" s="5">
        <v>1774783</v>
      </c>
      <c r="AD38" s="5"/>
      <c r="AE38" s="5">
        <f>AA38/T38</f>
        <v>354958.3</v>
      </c>
      <c r="AF38" s="5">
        <f>_xlfn.CEILING.MATH(AE38)</f>
        <v>354959</v>
      </c>
      <c r="AG38" s="4"/>
      <c r="AH38" s="3">
        <v>44743</v>
      </c>
      <c r="AI38" s="3">
        <v>44805</v>
      </c>
      <c r="AJ38" s="3"/>
      <c r="AK38" s="4" t="s">
        <v>2994</v>
      </c>
    </row>
    <row r="39" spans="1:37" ht="31.5" x14ac:dyDescent="0.25">
      <c r="A39" s="8" t="s">
        <v>1722</v>
      </c>
      <c r="B39" s="3">
        <v>44638</v>
      </c>
      <c r="C39" s="6" t="s">
        <v>1168</v>
      </c>
      <c r="D39" s="8" t="s">
        <v>462</v>
      </c>
      <c r="E39" s="4" t="s">
        <v>462</v>
      </c>
      <c r="F39" s="3" t="s">
        <v>462</v>
      </c>
      <c r="G39" s="6" t="s">
        <v>462</v>
      </c>
      <c r="H39" s="4" t="s">
        <v>462</v>
      </c>
      <c r="I39" s="4" t="s">
        <v>1046</v>
      </c>
      <c r="J39" s="10" t="s">
        <v>462</v>
      </c>
      <c r="K39" s="10" t="s">
        <v>462</v>
      </c>
      <c r="L39" s="10" t="s">
        <v>462</v>
      </c>
      <c r="M39" s="35" t="s">
        <v>462</v>
      </c>
      <c r="N39" s="10" t="s">
        <v>462</v>
      </c>
      <c r="O39" s="10" t="s">
        <v>462</v>
      </c>
      <c r="P39" s="10" t="s">
        <v>462</v>
      </c>
      <c r="Q39" s="10" t="s">
        <v>462</v>
      </c>
      <c r="R39" s="10" t="s">
        <v>462</v>
      </c>
      <c r="S39" s="10" t="s">
        <v>462</v>
      </c>
      <c r="T39" s="50" t="s">
        <v>462</v>
      </c>
      <c r="U39" s="50" t="s">
        <v>462</v>
      </c>
      <c r="V39" s="33" t="e">
        <f t="shared" si="37"/>
        <v>#VALUE!</v>
      </c>
      <c r="W39" s="33" t="e">
        <f t="shared" si="38"/>
        <v>#VALUE!</v>
      </c>
      <c r="X39" s="51" t="s">
        <v>462</v>
      </c>
      <c r="Y39" s="49" t="e">
        <f t="shared" si="40"/>
        <v>#VALUE!</v>
      </c>
      <c r="Z39" s="51"/>
      <c r="AA39" s="10" t="s">
        <v>462</v>
      </c>
      <c r="AB39" s="10" t="s">
        <v>462</v>
      </c>
      <c r="AC39" s="10" t="s">
        <v>462</v>
      </c>
      <c r="AD39" s="10" t="s">
        <v>462</v>
      </c>
      <c r="AE39" s="10" t="s">
        <v>462</v>
      </c>
      <c r="AF39" s="10" t="s">
        <v>462</v>
      </c>
      <c r="AG39" s="10" t="s">
        <v>462</v>
      </c>
      <c r="AH39" s="10" t="s">
        <v>462</v>
      </c>
      <c r="AI39" s="10" t="s">
        <v>462</v>
      </c>
      <c r="AJ39" s="10" t="s">
        <v>462</v>
      </c>
      <c r="AK39" s="10" t="s">
        <v>462</v>
      </c>
    </row>
    <row r="40" spans="1:37" ht="189" x14ac:dyDescent="0.25">
      <c r="A40" s="8" t="s">
        <v>1718</v>
      </c>
      <c r="B40" s="3">
        <v>44643</v>
      </c>
      <c r="C40" s="6" t="s">
        <v>1168</v>
      </c>
      <c r="D40" s="8" t="s">
        <v>2900</v>
      </c>
      <c r="E40" s="9" t="s">
        <v>2056</v>
      </c>
      <c r="F40" s="3">
        <v>44663</v>
      </c>
      <c r="G40" s="6" t="s">
        <v>2058</v>
      </c>
      <c r="H40" s="4" t="s">
        <v>1403</v>
      </c>
      <c r="I40" s="4" t="s">
        <v>1719</v>
      </c>
      <c r="J40" s="5">
        <v>10732947.24</v>
      </c>
      <c r="K40" s="35">
        <f>J40</f>
        <v>10732947.24</v>
      </c>
      <c r="L40" s="35">
        <f>K40</f>
        <v>10732947.24</v>
      </c>
      <c r="M40" s="35">
        <f t="shared" si="36"/>
        <v>975722.47636363644</v>
      </c>
      <c r="N40" s="4" t="s">
        <v>2059</v>
      </c>
      <c r="O40" s="4" t="s">
        <v>2060</v>
      </c>
      <c r="P40" s="4" t="s">
        <v>22</v>
      </c>
      <c r="Q40" s="12">
        <v>100</v>
      </c>
      <c r="R40" s="6">
        <v>0</v>
      </c>
      <c r="S40" s="6" t="s">
        <v>43</v>
      </c>
      <c r="T40" s="52" t="s">
        <v>3243</v>
      </c>
      <c r="U40" s="33">
        <f>J40/AA40</f>
        <v>4.37</v>
      </c>
      <c r="V40" s="33">
        <f t="shared" si="37"/>
        <v>0.39727272727272728</v>
      </c>
      <c r="W40" s="33">
        <f t="shared" si="38"/>
        <v>3.9727272727272727</v>
      </c>
      <c r="X40" s="53" t="s">
        <v>3238</v>
      </c>
      <c r="Y40" s="49" t="e">
        <f t="shared" si="40"/>
        <v>#VALUE!</v>
      </c>
      <c r="Z40" s="53"/>
      <c r="AA40" s="5">
        <f>AB40+AC40+AD40</f>
        <v>2456052</v>
      </c>
      <c r="AB40" s="5">
        <v>1228030</v>
      </c>
      <c r="AC40" s="5">
        <v>1228022</v>
      </c>
      <c r="AD40" s="5"/>
      <c r="AE40" s="5">
        <v>245605.2</v>
      </c>
      <c r="AF40" s="5">
        <f>_xlfn.CEILING.MATH(AE40)</f>
        <v>245606</v>
      </c>
      <c r="AG40" s="4"/>
      <c r="AH40" s="3">
        <v>44743</v>
      </c>
      <c r="AI40" s="3">
        <v>44805</v>
      </c>
      <c r="AJ40" s="3"/>
      <c r="AK40" s="4" t="s">
        <v>2994</v>
      </c>
    </row>
    <row r="41" spans="1:37" ht="315" x14ac:dyDescent="0.25">
      <c r="A41" s="8" t="s">
        <v>1710</v>
      </c>
      <c r="B41" s="3">
        <v>44645</v>
      </c>
      <c r="C41" s="6" t="s">
        <v>1168</v>
      </c>
      <c r="D41" s="8" t="s">
        <v>2907</v>
      </c>
      <c r="E41" s="9" t="s">
        <v>2904</v>
      </c>
      <c r="F41" s="3">
        <v>44669</v>
      </c>
      <c r="G41" s="6" t="s">
        <v>2092</v>
      </c>
      <c r="H41" s="4" t="s">
        <v>1403</v>
      </c>
      <c r="I41" s="4" t="s">
        <v>1106</v>
      </c>
      <c r="J41" s="5">
        <v>40634268.479999997</v>
      </c>
      <c r="K41" s="35">
        <f t="shared" ref="K41:L41" si="54">J41</f>
        <v>40634268.479999997</v>
      </c>
      <c r="L41" s="35">
        <f t="shared" si="54"/>
        <v>40634268.479999997</v>
      </c>
      <c r="M41" s="35">
        <f t="shared" si="36"/>
        <v>3694024.4072727268</v>
      </c>
      <c r="N41" s="4" t="s">
        <v>2099</v>
      </c>
      <c r="O41" s="4" t="s">
        <v>2100</v>
      </c>
      <c r="P41" s="4" t="s">
        <v>22</v>
      </c>
      <c r="Q41" s="12">
        <v>100</v>
      </c>
      <c r="R41" s="6">
        <v>0</v>
      </c>
      <c r="S41" s="6" t="s">
        <v>43</v>
      </c>
      <c r="T41" s="52" t="s">
        <v>3241</v>
      </c>
      <c r="U41" s="33">
        <f>J41/AA41</f>
        <v>12.479999999999999</v>
      </c>
      <c r="V41" s="33">
        <f t="shared" si="37"/>
        <v>1.1345454545454543</v>
      </c>
      <c r="W41" s="33">
        <f t="shared" si="38"/>
        <v>11.345454545454544</v>
      </c>
      <c r="X41" s="53" t="s">
        <v>3239</v>
      </c>
      <c r="Y41" s="49" t="e">
        <f t="shared" si="40"/>
        <v>#VALUE!</v>
      </c>
      <c r="Z41" s="53"/>
      <c r="AA41" s="5">
        <f>AB41+AC41+AD41</f>
        <v>3255951</v>
      </c>
      <c r="AB41" s="5">
        <v>1628000</v>
      </c>
      <c r="AC41" s="5">
        <v>1627951</v>
      </c>
      <c r="AD41" s="5"/>
      <c r="AE41" s="5">
        <v>325595.09999999998</v>
      </c>
      <c r="AF41" s="5">
        <f>_xlfn.CEILING.MATH(AE41)</f>
        <v>325596</v>
      </c>
      <c r="AG41" s="4"/>
      <c r="AH41" s="3">
        <v>44743</v>
      </c>
      <c r="AI41" s="3">
        <v>44805</v>
      </c>
      <c r="AJ41" s="3"/>
      <c r="AK41" s="4" t="s">
        <v>67</v>
      </c>
    </row>
    <row r="42" spans="1:37" ht="126" x14ac:dyDescent="0.25">
      <c r="A42" s="8" t="s">
        <v>1709</v>
      </c>
      <c r="B42" s="3">
        <v>44645</v>
      </c>
      <c r="C42" s="6" t="s">
        <v>1168</v>
      </c>
      <c r="D42" s="8" t="s">
        <v>462</v>
      </c>
      <c r="E42" s="4" t="s">
        <v>462</v>
      </c>
      <c r="F42" s="3" t="s">
        <v>462</v>
      </c>
      <c r="G42" s="6" t="s">
        <v>462</v>
      </c>
      <c r="H42" s="4" t="s">
        <v>462</v>
      </c>
      <c r="I42" s="4" t="s">
        <v>1708</v>
      </c>
      <c r="J42" s="10" t="s">
        <v>462</v>
      </c>
      <c r="K42" s="10" t="s">
        <v>462</v>
      </c>
      <c r="L42" s="10" t="s">
        <v>462</v>
      </c>
      <c r="M42" s="35" t="e">
        <f t="shared" si="36"/>
        <v>#VALUE!</v>
      </c>
      <c r="N42" s="10" t="s">
        <v>462</v>
      </c>
      <c r="O42" s="10" t="s">
        <v>462</v>
      </c>
      <c r="P42" s="10" t="s">
        <v>462</v>
      </c>
      <c r="Q42" s="10" t="s">
        <v>462</v>
      </c>
      <c r="R42" s="10" t="s">
        <v>462</v>
      </c>
      <c r="S42" s="10" t="s">
        <v>462</v>
      </c>
      <c r="T42" s="50" t="s">
        <v>462</v>
      </c>
      <c r="U42" s="50" t="s">
        <v>462</v>
      </c>
      <c r="V42" s="33" t="e">
        <f t="shared" si="37"/>
        <v>#VALUE!</v>
      </c>
      <c r="W42" s="33" t="e">
        <f t="shared" si="38"/>
        <v>#VALUE!</v>
      </c>
      <c r="X42" s="51" t="s">
        <v>462</v>
      </c>
      <c r="Y42" s="49" t="e">
        <f t="shared" si="40"/>
        <v>#VALUE!</v>
      </c>
      <c r="Z42" s="51"/>
      <c r="AA42" s="10" t="s">
        <v>462</v>
      </c>
      <c r="AB42" s="10" t="s">
        <v>462</v>
      </c>
      <c r="AC42" s="10" t="s">
        <v>462</v>
      </c>
      <c r="AD42" s="10" t="s">
        <v>462</v>
      </c>
      <c r="AE42" s="10" t="s">
        <v>462</v>
      </c>
      <c r="AF42" s="10" t="s">
        <v>462</v>
      </c>
      <c r="AG42" s="10" t="s">
        <v>462</v>
      </c>
      <c r="AH42" s="10" t="s">
        <v>462</v>
      </c>
      <c r="AI42" s="10" t="s">
        <v>462</v>
      </c>
      <c r="AJ42" s="10" t="s">
        <v>462</v>
      </c>
      <c r="AK42" s="10" t="s">
        <v>462</v>
      </c>
    </row>
    <row r="43" spans="1:37" ht="75" x14ac:dyDescent="0.25">
      <c r="A43" s="8" t="s">
        <v>1801</v>
      </c>
      <c r="B43" s="3">
        <v>44648</v>
      </c>
      <c r="C43" s="6" t="s">
        <v>1168</v>
      </c>
      <c r="D43" s="8" t="s">
        <v>3147</v>
      </c>
      <c r="E43" s="9" t="s">
        <v>3146</v>
      </c>
      <c r="F43" s="3">
        <v>44670</v>
      </c>
      <c r="G43" s="6" t="s">
        <v>2093</v>
      </c>
      <c r="H43" s="4" t="s">
        <v>443</v>
      </c>
      <c r="I43" s="4" t="s">
        <v>1166</v>
      </c>
      <c r="J43" s="5">
        <v>9199657.7200000007</v>
      </c>
      <c r="K43" s="35">
        <f t="shared" ref="K43:L44" si="55">J43</f>
        <v>9199657.7200000007</v>
      </c>
      <c r="L43" s="35">
        <f t="shared" si="55"/>
        <v>9199657.7200000007</v>
      </c>
      <c r="M43" s="35">
        <f t="shared" si="36"/>
        <v>836332.52</v>
      </c>
      <c r="N43" s="4" t="s">
        <v>2101</v>
      </c>
      <c r="O43" s="4" t="s">
        <v>1232</v>
      </c>
      <c r="P43" s="4" t="s">
        <v>22</v>
      </c>
      <c r="Q43" s="12">
        <v>100</v>
      </c>
      <c r="R43" s="6">
        <v>0</v>
      </c>
      <c r="S43" s="6" t="s">
        <v>26</v>
      </c>
      <c r="T43" s="48">
        <v>250</v>
      </c>
      <c r="U43" s="33">
        <f>J43/AA43</f>
        <v>0.44000000000000006</v>
      </c>
      <c r="V43" s="33">
        <f t="shared" si="37"/>
        <v>0.04</v>
      </c>
      <c r="W43" s="33">
        <f t="shared" si="38"/>
        <v>0.40000000000000008</v>
      </c>
      <c r="X43" s="49">
        <f t="shared" ref="X43:X44" si="56">U43*T43</f>
        <v>110.00000000000001</v>
      </c>
      <c r="Y43" s="49">
        <f t="shared" si="40"/>
        <v>100.00000000000001</v>
      </c>
      <c r="Z43" s="49"/>
      <c r="AA43" s="5">
        <f t="shared" ref="AA43:AA44" si="57">AB43+AC43+AD43</f>
        <v>20908313</v>
      </c>
      <c r="AB43" s="5">
        <v>20908313</v>
      </c>
      <c r="AC43" s="5"/>
      <c r="AD43" s="5"/>
      <c r="AE43" s="5">
        <f>AA43/T43</f>
        <v>83633.251999999993</v>
      </c>
      <c r="AF43" s="5">
        <f t="shared" ref="AF43:AF44" si="58">_xlfn.CEILING.MATH(AE43)</f>
        <v>83634</v>
      </c>
      <c r="AG43" s="4"/>
      <c r="AH43" s="3">
        <v>44743</v>
      </c>
      <c r="AI43" s="3"/>
      <c r="AJ43" s="3"/>
      <c r="AK43" s="4" t="s">
        <v>67</v>
      </c>
    </row>
    <row r="44" spans="1:37" ht="94.5" x14ac:dyDescent="0.25">
      <c r="A44" s="8" t="s">
        <v>1799</v>
      </c>
      <c r="B44" s="3">
        <v>44648</v>
      </c>
      <c r="C44" s="6" t="s">
        <v>1168</v>
      </c>
      <c r="D44" s="8" t="s">
        <v>3149</v>
      </c>
      <c r="E44" s="9" t="s">
        <v>3148</v>
      </c>
      <c r="F44" s="3">
        <v>44671</v>
      </c>
      <c r="G44" s="6" t="s">
        <v>2094</v>
      </c>
      <c r="H44" s="4" t="s">
        <v>1249</v>
      </c>
      <c r="I44" s="4" t="s">
        <v>1800</v>
      </c>
      <c r="J44" s="5">
        <v>860904.72</v>
      </c>
      <c r="K44" s="35">
        <f t="shared" si="55"/>
        <v>860904.72</v>
      </c>
      <c r="L44" s="35">
        <f t="shared" si="55"/>
        <v>860904.72</v>
      </c>
      <c r="M44" s="35">
        <f t="shared" si="36"/>
        <v>78264.065454545445</v>
      </c>
      <c r="N44" s="4" t="s">
        <v>2102</v>
      </c>
      <c r="O44" s="4" t="s">
        <v>2103</v>
      </c>
      <c r="P44" s="4" t="s">
        <v>22</v>
      </c>
      <c r="Q44" s="12">
        <v>100</v>
      </c>
      <c r="R44" s="6">
        <v>0</v>
      </c>
      <c r="S44" s="6" t="s">
        <v>629</v>
      </c>
      <c r="T44" s="48">
        <v>1</v>
      </c>
      <c r="U44" s="33">
        <f>J44/AA44</f>
        <v>9.8899999999999988</v>
      </c>
      <c r="V44" s="33">
        <f t="shared" si="37"/>
        <v>0.89909090909090905</v>
      </c>
      <c r="W44" s="33">
        <f t="shared" si="38"/>
        <v>8.9909090909090903</v>
      </c>
      <c r="X44" s="49">
        <f t="shared" si="56"/>
        <v>9.8899999999999988</v>
      </c>
      <c r="Y44" s="49">
        <f t="shared" si="40"/>
        <v>8.9909090909090903</v>
      </c>
      <c r="Z44" s="49"/>
      <c r="AA44" s="5">
        <f t="shared" si="57"/>
        <v>87048</v>
      </c>
      <c r="AB44" s="5">
        <v>87048</v>
      </c>
      <c r="AC44" s="5"/>
      <c r="AD44" s="5"/>
      <c r="AE44" s="5">
        <f>AA44/T44</f>
        <v>87048</v>
      </c>
      <c r="AF44" s="5">
        <f t="shared" si="58"/>
        <v>87048</v>
      </c>
      <c r="AG44" s="4"/>
      <c r="AH44" s="3">
        <v>44743</v>
      </c>
      <c r="AI44" s="3"/>
      <c r="AJ44" s="3"/>
      <c r="AK44" s="4" t="s">
        <v>1169</v>
      </c>
    </row>
    <row r="45" spans="1:37" ht="267.75" x14ac:dyDescent="0.25">
      <c r="A45" s="8" t="s">
        <v>1834</v>
      </c>
      <c r="B45" s="3">
        <v>44652</v>
      </c>
      <c r="C45" s="6" t="s">
        <v>1168</v>
      </c>
      <c r="D45" s="4" t="s">
        <v>462</v>
      </c>
      <c r="E45" s="4" t="s">
        <v>462</v>
      </c>
      <c r="F45" s="3" t="s">
        <v>462</v>
      </c>
      <c r="G45" s="6" t="s">
        <v>462</v>
      </c>
      <c r="H45" s="4" t="s">
        <v>462</v>
      </c>
      <c r="I45" s="4" t="s">
        <v>1218</v>
      </c>
      <c r="J45" s="10" t="s">
        <v>462</v>
      </c>
      <c r="K45" s="10" t="s">
        <v>462</v>
      </c>
      <c r="L45" s="10" t="s">
        <v>462</v>
      </c>
      <c r="M45" s="35" t="e">
        <f t="shared" si="36"/>
        <v>#VALUE!</v>
      </c>
      <c r="N45" s="10" t="s">
        <v>462</v>
      </c>
      <c r="O45" s="10" t="s">
        <v>462</v>
      </c>
      <c r="P45" s="10" t="s">
        <v>462</v>
      </c>
      <c r="Q45" s="10" t="s">
        <v>462</v>
      </c>
      <c r="R45" s="10" t="s">
        <v>462</v>
      </c>
      <c r="S45" s="10" t="s">
        <v>462</v>
      </c>
      <c r="T45" s="50" t="s">
        <v>462</v>
      </c>
      <c r="U45" s="50" t="s">
        <v>462</v>
      </c>
      <c r="V45" s="33" t="e">
        <f t="shared" si="37"/>
        <v>#VALUE!</v>
      </c>
      <c r="W45" s="33" t="e">
        <f t="shared" si="38"/>
        <v>#VALUE!</v>
      </c>
      <c r="X45" s="51" t="s">
        <v>462</v>
      </c>
      <c r="Y45" s="49" t="e">
        <f t="shared" si="40"/>
        <v>#VALUE!</v>
      </c>
      <c r="Z45" s="51"/>
      <c r="AA45" s="10" t="s">
        <v>462</v>
      </c>
      <c r="AB45" s="10" t="s">
        <v>462</v>
      </c>
      <c r="AC45" s="10" t="s">
        <v>462</v>
      </c>
      <c r="AD45" s="10" t="s">
        <v>462</v>
      </c>
      <c r="AE45" s="10" t="s">
        <v>462</v>
      </c>
      <c r="AF45" s="10" t="s">
        <v>462</v>
      </c>
      <c r="AG45" s="10" t="s">
        <v>462</v>
      </c>
      <c r="AH45" s="10" t="s">
        <v>462</v>
      </c>
      <c r="AI45" s="10" t="s">
        <v>462</v>
      </c>
      <c r="AJ45" s="10" t="s">
        <v>462</v>
      </c>
      <c r="AK45" s="10" t="s">
        <v>462</v>
      </c>
    </row>
    <row r="46" spans="1:37" ht="157.5" x14ac:dyDescent="0.25">
      <c r="A46" s="8" t="s">
        <v>2045</v>
      </c>
      <c r="B46" s="3">
        <v>44658</v>
      </c>
      <c r="C46" s="6" t="s">
        <v>1168</v>
      </c>
      <c r="D46" s="8" t="s">
        <v>3171</v>
      </c>
      <c r="E46" s="9" t="s">
        <v>3158</v>
      </c>
      <c r="F46" s="3">
        <v>44678</v>
      </c>
      <c r="G46" s="6" t="s">
        <v>2243</v>
      </c>
      <c r="H46" s="4" t="s">
        <v>1850</v>
      </c>
      <c r="I46" s="4" t="s">
        <v>1873</v>
      </c>
      <c r="J46" s="5">
        <v>14708826</v>
      </c>
      <c r="K46" s="35">
        <f t="shared" ref="K46:L48" si="59">J46</f>
        <v>14708826</v>
      </c>
      <c r="L46" s="35">
        <f t="shared" si="59"/>
        <v>14708826</v>
      </c>
      <c r="M46" s="35">
        <f t="shared" ref="M46:M51" si="60">(K46*10)/110</f>
        <v>1337166</v>
      </c>
      <c r="N46" s="4" t="s">
        <v>2244</v>
      </c>
      <c r="O46" s="4" t="s">
        <v>2245</v>
      </c>
      <c r="P46" s="4" t="s">
        <v>22</v>
      </c>
      <c r="Q46" s="12">
        <v>100</v>
      </c>
      <c r="R46" s="6">
        <v>0</v>
      </c>
      <c r="S46" s="6" t="s">
        <v>26</v>
      </c>
      <c r="T46" s="52" t="s">
        <v>2246</v>
      </c>
      <c r="U46" s="33">
        <f>J46/AA46</f>
        <v>0.99</v>
      </c>
      <c r="V46" s="33">
        <f t="shared" ref="V46:V51" si="61">(U46*10)/110</f>
        <v>0.09</v>
      </c>
      <c r="W46" s="33">
        <f t="shared" ref="W46:W51" si="62">U46-V46</f>
        <v>0.9</v>
      </c>
      <c r="X46" s="53" t="s">
        <v>3244</v>
      </c>
      <c r="Y46" s="49" t="e">
        <f t="shared" ref="Y46:Y51" si="63">W46*T46</f>
        <v>#VALUE!</v>
      </c>
      <c r="Z46" s="53"/>
      <c r="AA46" s="5">
        <f t="shared" ref="AA46:AA48" si="64">AB46+AC46+AD46</f>
        <v>14857400</v>
      </c>
      <c r="AB46" s="5">
        <v>14857400</v>
      </c>
      <c r="AC46" s="5"/>
      <c r="AD46" s="5"/>
      <c r="AE46" s="5">
        <v>148574</v>
      </c>
      <c r="AF46" s="5">
        <f t="shared" ref="AF46:AF48" si="65">_xlfn.CEILING.MATH(AE46)</f>
        <v>148574</v>
      </c>
      <c r="AG46" s="4"/>
      <c r="AH46" s="3">
        <v>44743</v>
      </c>
      <c r="AI46" s="3"/>
      <c r="AJ46" s="3"/>
      <c r="AK46" s="4" t="s">
        <v>67</v>
      </c>
    </row>
    <row r="47" spans="1:37" ht="75" x14ac:dyDescent="0.25">
      <c r="A47" s="8" t="s">
        <v>2029</v>
      </c>
      <c r="B47" s="3">
        <v>44659</v>
      </c>
      <c r="C47" s="6" t="s">
        <v>1168</v>
      </c>
      <c r="D47" s="8" t="s">
        <v>3172</v>
      </c>
      <c r="E47" s="9" t="s">
        <v>3159</v>
      </c>
      <c r="F47" s="3">
        <v>44680</v>
      </c>
      <c r="G47" s="8" t="s">
        <v>2278</v>
      </c>
      <c r="H47" s="4" t="s">
        <v>1228</v>
      </c>
      <c r="I47" s="4" t="s">
        <v>1105</v>
      </c>
      <c r="J47" s="5">
        <v>13491491.4</v>
      </c>
      <c r="K47" s="35">
        <f t="shared" si="59"/>
        <v>13491491.4</v>
      </c>
      <c r="L47" s="35">
        <f t="shared" si="59"/>
        <v>13491491.4</v>
      </c>
      <c r="M47" s="35">
        <f t="shared" si="60"/>
        <v>1226499.2181818183</v>
      </c>
      <c r="N47" s="4" t="s">
        <v>2285</v>
      </c>
      <c r="O47" s="4" t="s">
        <v>1359</v>
      </c>
      <c r="P47" s="4" t="s">
        <v>22</v>
      </c>
      <c r="Q47" s="12">
        <v>100</v>
      </c>
      <c r="R47" s="6">
        <v>0</v>
      </c>
      <c r="S47" s="6" t="s">
        <v>43</v>
      </c>
      <c r="T47" s="48">
        <v>50</v>
      </c>
      <c r="U47" s="33">
        <f>J47/AA47</f>
        <v>6.2</v>
      </c>
      <c r="V47" s="33">
        <f t="shared" si="61"/>
        <v>0.5636363636363636</v>
      </c>
      <c r="W47" s="33">
        <f t="shared" si="62"/>
        <v>5.6363636363636367</v>
      </c>
      <c r="X47" s="49">
        <f t="shared" ref="X47:X48" si="66">U47*T47</f>
        <v>310</v>
      </c>
      <c r="Y47" s="49">
        <f t="shared" si="63"/>
        <v>281.81818181818181</v>
      </c>
      <c r="Z47" s="49"/>
      <c r="AA47" s="5">
        <f t="shared" si="64"/>
        <v>2176047</v>
      </c>
      <c r="AB47" s="5">
        <v>1300000</v>
      </c>
      <c r="AC47" s="5">
        <v>876047</v>
      </c>
      <c r="AD47" s="5"/>
      <c r="AE47" s="5">
        <f>AA47/T47</f>
        <v>43520.94</v>
      </c>
      <c r="AF47" s="5">
        <f t="shared" si="65"/>
        <v>43521</v>
      </c>
      <c r="AG47" s="4"/>
      <c r="AH47" s="3">
        <v>44743</v>
      </c>
      <c r="AI47" s="3">
        <v>44805</v>
      </c>
      <c r="AJ47" s="3"/>
      <c r="AK47" s="4" t="s">
        <v>2994</v>
      </c>
    </row>
    <row r="48" spans="1:37" ht="126" x14ac:dyDescent="0.25">
      <c r="A48" s="8" t="s">
        <v>2038</v>
      </c>
      <c r="B48" s="3">
        <v>44659</v>
      </c>
      <c r="C48" s="6" t="s">
        <v>1168</v>
      </c>
      <c r="D48" s="8" t="s">
        <v>3177</v>
      </c>
      <c r="E48" s="9" t="s">
        <v>3164</v>
      </c>
      <c r="F48" s="3">
        <v>44680</v>
      </c>
      <c r="G48" s="8" t="s">
        <v>2283</v>
      </c>
      <c r="H48" s="4" t="s">
        <v>1850</v>
      </c>
      <c r="I48" s="4" t="s">
        <v>1162</v>
      </c>
      <c r="J48" s="5">
        <v>4463807.8</v>
      </c>
      <c r="K48" s="35">
        <v>4279746.16</v>
      </c>
      <c r="L48" s="35">
        <f t="shared" si="59"/>
        <v>4279746.16</v>
      </c>
      <c r="M48" s="35">
        <f t="shared" si="60"/>
        <v>389067.83272727276</v>
      </c>
      <c r="N48" s="4" t="s">
        <v>2289</v>
      </c>
      <c r="O48" s="4" t="s">
        <v>1267</v>
      </c>
      <c r="P48" s="4" t="s">
        <v>22</v>
      </c>
      <c r="Q48" s="12">
        <v>100</v>
      </c>
      <c r="R48" s="6">
        <v>0</v>
      </c>
      <c r="S48" s="6" t="s">
        <v>51</v>
      </c>
      <c r="T48" s="48">
        <v>50</v>
      </c>
      <c r="U48" s="33">
        <f>J48/AA48</f>
        <v>71.3</v>
      </c>
      <c r="V48" s="33">
        <f t="shared" si="61"/>
        <v>6.4818181818181815</v>
      </c>
      <c r="W48" s="33">
        <f t="shared" si="62"/>
        <v>64.818181818181813</v>
      </c>
      <c r="X48" s="49">
        <f t="shared" si="66"/>
        <v>3565</v>
      </c>
      <c r="Y48" s="49">
        <f t="shared" si="63"/>
        <v>3240.9090909090905</v>
      </c>
      <c r="Z48" s="49"/>
      <c r="AA48" s="5">
        <f t="shared" si="64"/>
        <v>62606</v>
      </c>
      <c r="AB48" s="5">
        <v>62606</v>
      </c>
      <c r="AC48" s="5"/>
      <c r="AD48" s="5"/>
      <c r="AE48" s="5">
        <f>AA48/T48</f>
        <v>1252.1199999999999</v>
      </c>
      <c r="AF48" s="5">
        <f t="shared" si="65"/>
        <v>1253</v>
      </c>
      <c r="AG48" s="4"/>
      <c r="AH48" s="3">
        <v>44743</v>
      </c>
      <c r="AI48" s="3"/>
      <c r="AJ48" s="3"/>
      <c r="AK48" s="4" t="s">
        <v>67</v>
      </c>
    </row>
    <row r="49" spans="1:37" ht="267.75" x14ac:dyDescent="0.25">
      <c r="A49" s="8" t="s">
        <v>2118</v>
      </c>
      <c r="B49" s="3">
        <v>44670</v>
      </c>
      <c r="C49" s="6" t="s">
        <v>1168</v>
      </c>
      <c r="D49" s="4" t="s">
        <v>462</v>
      </c>
      <c r="E49" s="4" t="s">
        <v>462</v>
      </c>
      <c r="F49" s="3" t="s">
        <v>462</v>
      </c>
      <c r="G49" s="6" t="s">
        <v>462</v>
      </c>
      <c r="H49" s="4" t="s">
        <v>462</v>
      </c>
      <c r="I49" s="4" t="s">
        <v>2024</v>
      </c>
      <c r="J49" s="10" t="s">
        <v>462</v>
      </c>
      <c r="K49" s="10" t="s">
        <v>462</v>
      </c>
      <c r="L49" s="10" t="s">
        <v>462</v>
      </c>
      <c r="M49" s="35" t="e">
        <f t="shared" si="60"/>
        <v>#VALUE!</v>
      </c>
      <c r="N49" s="10" t="s">
        <v>462</v>
      </c>
      <c r="O49" s="10" t="s">
        <v>462</v>
      </c>
      <c r="P49" s="10" t="s">
        <v>462</v>
      </c>
      <c r="Q49" s="10" t="s">
        <v>462</v>
      </c>
      <c r="R49" s="10" t="s">
        <v>462</v>
      </c>
      <c r="S49" s="10" t="s">
        <v>462</v>
      </c>
      <c r="T49" s="50" t="s">
        <v>462</v>
      </c>
      <c r="U49" s="50" t="s">
        <v>462</v>
      </c>
      <c r="V49" s="33" t="e">
        <f t="shared" si="61"/>
        <v>#VALUE!</v>
      </c>
      <c r="W49" s="33" t="e">
        <f t="shared" si="62"/>
        <v>#VALUE!</v>
      </c>
      <c r="X49" s="51" t="s">
        <v>462</v>
      </c>
      <c r="Y49" s="49" t="e">
        <f t="shared" si="63"/>
        <v>#VALUE!</v>
      </c>
      <c r="Z49" s="51"/>
      <c r="AA49" s="10" t="s">
        <v>462</v>
      </c>
      <c r="AB49" s="10" t="s">
        <v>462</v>
      </c>
      <c r="AC49" s="10" t="s">
        <v>462</v>
      </c>
      <c r="AD49" s="10" t="s">
        <v>462</v>
      </c>
      <c r="AE49" s="10" t="s">
        <v>462</v>
      </c>
      <c r="AF49" s="10" t="s">
        <v>462</v>
      </c>
      <c r="AG49" s="10" t="s">
        <v>462</v>
      </c>
      <c r="AH49" s="10" t="s">
        <v>462</v>
      </c>
      <c r="AI49" s="10" t="s">
        <v>462</v>
      </c>
      <c r="AJ49" s="10" t="s">
        <v>462</v>
      </c>
      <c r="AK49" s="10" t="s">
        <v>462</v>
      </c>
    </row>
    <row r="50" spans="1:37" ht="267.75" x14ac:dyDescent="0.25">
      <c r="A50" s="8" t="s">
        <v>2349</v>
      </c>
      <c r="B50" s="3">
        <v>44693</v>
      </c>
      <c r="C50" s="6" t="s">
        <v>1168</v>
      </c>
      <c r="D50" s="4" t="s">
        <v>462</v>
      </c>
      <c r="E50" s="4" t="s">
        <v>462</v>
      </c>
      <c r="F50" s="3" t="s">
        <v>462</v>
      </c>
      <c r="G50" s="6" t="s">
        <v>462</v>
      </c>
      <c r="H50" s="4" t="s">
        <v>462</v>
      </c>
      <c r="I50" s="4" t="s">
        <v>1218</v>
      </c>
      <c r="J50" s="10" t="s">
        <v>462</v>
      </c>
      <c r="K50" s="10" t="s">
        <v>462</v>
      </c>
      <c r="L50" s="10" t="s">
        <v>462</v>
      </c>
      <c r="M50" s="35" t="e">
        <f t="shared" si="60"/>
        <v>#VALUE!</v>
      </c>
      <c r="N50" s="10" t="s">
        <v>462</v>
      </c>
      <c r="O50" s="10" t="s">
        <v>462</v>
      </c>
      <c r="P50" s="10" t="s">
        <v>462</v>
      </c>
      <c r="Q50" s="10" t="s">
        <v>462</v>
      </c>
      <c r="R50" s="10" t="s">
        <v>462</v>
      </c>
      <c r="S50" s="10" t="s">
        <v>462</v>
      </c>
      <c r="T50" s="50" t="s">
        <v>462</v>
      </c>
      <c r="U50" s="50" t="s">
        <v>462</v>
      </c>
      <c r="V50" s="33" t="e">
        <f t="shared" si="61"/>
        <v>#VALUE!</v>
      </c>
      <c r="W50" s="33" t="e">
        <f t="shared" si="62"/>
        <v>#VALUE!</v>
      </c>
      <c r="X50" s="51" t="s">
        <v>462</v>
      </c>
      <c r="Y50" s="49" t="e">
        <f t="shared" si="63"/>
        <v>#VALUE!</v>
      </c>
      <c r="Z50" s="51"/>
      <c r="AA50" s="10" t="s">
        <v>462</v>
      </c>
      <c r="AB50" s="10" t="s">
        <v>462</v>
      </c>
      <c r="AC50" s="10" t="s">
        <v>462</v>
      </c>
      <c r="AD50" s="10" t="s">
        <v>462</v>
      </c>
      <c r="AE50" s="10" t="s">
        <v>462</v>
      </c>
      <c r="AF50" s="10" t="s">
        <v>462</v>
      </c>
      <c r="AG50" s="10" t="s">
        <v>462</v>
      </c>
      <c r="AH50" s="10" t="s">
        <v>462</v>
      </c>
      <c r="AI50" s="10" t="s">
        <v>462</v>
      </c>
      <c r="AJ50" s="10" t="s">
        <v>462</v>
      </c>
      <c r="AK50" s="10" t="s">
        <v>462</v>
      </c>
    </row>
    <row r="51" spans="1:37" ht="75" x14ac:dyDescent="0.25">
      <c r="A51" s="8" t="s">
        <v>2746</v>
      </c>
      <c r="B51" s="3">
        <v>44719</v>
      </c>
      <c r="C51" s="6" t="s">
        <v>1168</v>
      </c>
      <c r="D51" s="8" t="s">
        <v>3198</v>
      </c>
      <c r="E51" s="9" t="s">
        <v>3191</v>
      </c>
      <c r="F51" s="3">
        <v>44748</v>
      </c>
      <c r="G51" s="6" t="s">
        <v>3079</v>
      </c>
      <c r="H51" s="4" t="s">
        <v>77</v>
      </c>
      <c r="I51" s="4" t="s">
        <v>2551</v>
      </c>
      <c r="J51" s="5">
        <v>423505259.49000001</v>
      </c>
      <c r="K51" s="35">
        <f t="shared" ref="K51:L51" si="67">J51</f>
        <v>423505259.49000001</v>
      </c>
      <c r="L51" s="35">
        <f t="shared" si="67"/>
        <v>423505259.49000001</v>
      </c>
      <c r="M51" s="35">
        <f t="shared" si="60"/>
        <v>38500478.135454543</v>
      </c>
      <c r="N51" s="4" t="s">
        <v>1823</v>
      </c>
      <c r="O51" s="4" t="s">
        <v>3080</v>
      </c>
      <c r="P51" s="4" t="s">
        <v>22</v>
      </c>
      <c r="Q51" s="12">
        <v>100</v>
      </c>
      <c r="R51" s="6">
        <v>0</v>
      </c>
      <c r="S51" s="6" t="s">
        <v>43</v>
      </c>
      <c r="T51" s="48">
        <v>188</v>
      </c>
      <c r="U51" s="33">
        <f>J51/AA51</f>
        <v>574.55000000522307</v>
      </c>
      <c r="V51" s="33">
        <f t="shared" si="61"/>
        <v>52.231818182293004</v>
      </c>
      <c r="W51" s="33">
        <f t="shared" si="62"/>
        <v>522.31818182293011</v>
      </c>
      <c r="X51" s="49">
        <f t="shared" ref="X51" si="68">U51*T51</f>
        <v>108015.40000098194</v>
      </c>
      <c r="Y51" s="49">
        <f t="shared" si="63"/>
        <v>98195.818182710864</v>
      </c>
      <c r="Z51" s="49"/>
      <c r="AA51" s="5">
        <f t="shared" ref="AA51" si="69">AB51+AC51+AD51</f>
        <v>737107.75300000003</v>
      </c>
      <c r="AB51" s="5">
        <v>737107.75300000003</v>
      </c>
      <c r="AC51" s="5"/>
      <c r="AD51" s="5"/>
      <c r="AE51" s="5">
        <f>AA51/T51</f>
        <v>3920.7859202127661</v>
      </c>
      <c r="AF51" s="5">
        <f t="shared" ref="AF51" si="70">_xlfn.CEILING.MATH(AE51)</f>
        <v>3921</v>
      </c>
      <c r="AG51" s="4" t="s">
        <v>3081</v>
      </c>
      <c r="AH51" s="3">
        <v>44896</v>
      </c>
      <c r="AI51" s="3"/>
      <c r="AJ51" s="3"/>
      <c r="AK51" s="4" t="s">
        <v>67</v>
      </c>
    </row>
  </sheetData>
  <autoFilter ref="A1:CE51" xr:uid="{00000000-0009-0000-0000-000005000000}">
    <filterColumn colId="38" showButton="0"/>
    <filterColumn colId="39" showButton="0"/>
    <filterColumn colId="40" showButton="0"/>
    <filterColumn colId="51" showButton="0"/>
    <filterColumn colId="52" showButton="0"/>
    <filterColumn colId="54" showButton="0"/>
    <filterColumn colId="55" showButton="0"/>
    <filterColumn colId="59" showButton="0"/>
    <filterColumn colId="60" showButton="0"/>
    <filterColumn colId="61" showButton="0"/>
    <filterColumn colId="63" showButton="0"/>
    <filterColumn colId="64" showButton="0"/>
  </autoFilter>
  <mergeCells count="28">
    <mergeCell ref="AK1:AK2"/>
    <mergeCell ref="Y1:Y2"/>
    <mergeCell ref="Z1:Z2"/>
    <mergeCell ref="AG1:AG2"/>
    <mergeCell ref="AA1:AF1"/>
    <mergeCell ref="AH1:AJ1"/>
    <mergeCell ref="R1:R2"/>
    <mergeCell ref="S1:S2"/>
    <mergeCell ref="T1:T2"/>
    <mergeCell ref="U1:U2"/>
    <mergeCell ref="V1:V2"/>
    <mergeCell ref="M1:M2"/>
    <mergeCell ref="N1:N2"/>
    <mergeCell ref="O1:O2"/>
    <mergeCell ref="P1:P2"/>
    <mergeCell ref="Q1:Q2"/>
    <mergeCell ref="L1:L2"/>
    <mergeCell ref="A1:A2"/>
    <mergeCell ref="B1:B2"/>
    <mergeCell ref="C1:C2"/>
    <mergeCell ref="D1:D2"/>
    <mergeCell ref="E1:E2"/>
    <mergeCell ref="F1:F2"/>
    <mergeCell ref="G1:G2"/>
    <mergeCell ref="H1:H2"/>
    <mergeCell ref="I1:I2"/>
    <mergeCell ref="J1:J2"/>
    <mergeCell ref="K1:K2"/>
  </mergeCells>
  <hyperlinks>
    <hyperlink ref="E51" r:id="rId1" xr:uid="{00000000-0004-0000-0500-000000000000}"/>
    <hyperlink ref="E51" r:id="rId2" display="https://zakupki.gov.ru/epz/order/notice/ea20/view/common-info.html?regNumber=0873400003922000374" xr:uid="{00000000-0004-0000-0500-000001000000}"/>
    <hyperlink ref="E48" r:id="rId3" xr:uid="{00000000-0004-0000-0500-000002000000}"/>
    <hyperlink ref="E47" r:id="rId4" xr:uid="{00000000-0004-0000-0500-000003000000}"/>
    <hyperlink ref="E46" r:id="rId5" xr:uid="{00000000-0004-0000-0500-000004000000}"/>
    <hyperlink ref="E44" r:id="rId6" xr:uid="{00000000-0004-0000-0500-000005000000}"/>
    <hyperlink ref="E43" r:id="rId7" xr:uid="{00000000-0004-0000-0500-000006000000}"/>
    <hyperlink ref="E41" r:id="rId8" xr:uid="{00000000-0004-0000-0500-000007000000}"/>
    <hyperlink ref="E23" r:id="rId9" xr:uid="{00000000-0004-0000-0500-000008000000}"/>
    <hyperlink ref="E22" r:id="rId10" xr:uid="{00000000-0004-0000-0500-000009000000}"/>
    <hyperlink ref="E21" r:id="rId11" xr:uid="{00000000-0004-0000-0500-00000A000000}"/>
    <hyperlink ref="E20" r:id="rId12" xr:uid="{00000000-0004-0000-0500-00000B000000}"/>
    <hyperlink ref="E14" r:id="rId13" xr:uid="{00000000-0004-0000-0500-00000C000000}"/>
    <hyperlink ref="E40" r:id="rId14" xr:uid="{00000000-0004-0000-0500-00000D000000}"/>
    <hyperlink ref="E13" r:id="rId15" xr:uid="{00000000-0004-0000-0500-00000E000000}"/>
    <hyperlink ref="E12" r:id="rId16" xr:uid="{00000000-0004-0000-0500-00000F000000}"/>
    <hyperlink ref="E9" r:id="rId17" xr:uid="{00000000-0004-0000-0500-000010000000}"/>
    <hyperlink ref="E38" r:id="rId18" xr:uid="{00000000-0004-0000-0500-000011000000}"/>
    <hyperlink ref="E33" r:id="rId19" xr:uid="{00000000-0004-0000-0500-000012000000}"/>
    <hyperlink ref="E37" r:id="rId20" xr:uid="{00000000-0004-0000-0500-000013000000}"/>
    <hyperlink ref="E28" r:id="rId21" xr:uid="{00000000-0004-0000-0500-000014000000}"/>
    <hyperlink ref="E35" r:id="rId22" xr:uid="{00000000-0004-0000-0500-000015000000}"/>
    <hyperlink ref="E34" r:id="rId23" xr:uid="{00000000-0004-0000-0500-000016000000}"/>
    <hyperlink ref="E31" r:id="rId24" xr:uid="{00000000-0004-0000-0500-000017000000}"/>
    <hyperlink ref="E29" r:id="rId25" xr:uid="{00000000-0004-0000-0500-000018000000}"/>
    <hyperlink ref="E27" r:id="rId26" xr:uid="{00000000-0004-0000-0500-000019000000}"/>
    <hyperlink ref="E25" r:id="rId27" xr:uid="{00000000-0004-0000-0500-00001A000000}"/>
    <hyperlink ref="E15" r:id="rId28" xr:uid="{00000000-0004-0000-0500-00001B000000}"/>
    <hyperlink ref="E8" r:id="rId29" xr:uid="{00000000-0004-0000-0500-00001C000000}"/>
    <hyperlink ref="E11" r:id="rId30" xr:uid="{00000000-0004-0000-0500-00001D000000}"/>
    <hyperlink ref="E5" r:id="rId31" xr:uid="{00000000-0004-0000-0500-00001E000000}"/>
    <hyperlink ref="E4" r:id="rId32" xr:uid="{00000000-0004-0000-0500-00001F000000}"/>
    <hyperlink ref="E3" r:id="rId33" xr:uid="{00000000-0004-0000-0500-00002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47"/>
  <sheetViews>
    <sheetView view="pageBreakPreview" topLeftCell="A43" zoomScale="70" zoomScaleNormal="80" zoomScaleSheetLayoutView="70" workbookViewId="0">
      <selection activeCell="C6" sqref="C6"/>
    </sheetView>
  </sheetViews>
  <sheetFormatPr defaultColWidth="9.140625" defaultRowHeight="15.75" x14ac:dyDescent="0.25"/>
  <cols>
    <col min="1" max="1" width="26.7109375" style="14" customWidth="1"/>
    <col min="2" max="2" width="13" style="19" customWidth="1"/>
    <col min="3" max="3" width="18.5703125" style="14" customWidth="1"/>
    <col min="4" max="4" width="31.140625" style="31" customWidth="1"/>
    <col min="5" max="5" width="27.42578125" style="17" customWidth="1"/>
    <col min="6" max="6" width="13.85546875" style="19" customWidth="1"/>
    <col min="7" max="7" width="32.85546875" style="14" customWidth="1"/>
    <col min="8" max="8" width="22.140625" style="17" customWidth="1"/>
    <col min="9" max="9" width="30.85546875" style="17" customWidth="1"/>
    <col min="10" max="10" width="19.85546875" style="14" customWidth="1"/>
    <col min="11" max="13" width="20.140625" style="14" customWidth="1"/>
    <col min="14" max="14" width="17.28515625" style="17" customWidth="1"/>
    <col min="15" max="15" width="33.28515625" style="17" customWidth="1"/>
    <col min="16" max="16" width="14.140625" style="14" customWidth="1"/>
    <col min="17" max="17" width="11.85546875" style="14" customWidth="1"/>
    <col min="18" max="19" width="9.140625" style="14" customWidth="1"/>
    <col min="20" max="20" width="24.140625" style="17" customWidth="1"/>
    <col min="21" max="26" width="14.28515625" style="14" customWidth="1"/>
    <col min="27" max="27" width="18.5703125" style="14" customWidth="1"/>
    <col min="28" max="28" width="17.140625" style="14" customWidth="1"/>
    <col min="29" max="29" width="16.28515625" style="14" customWidth="1"/>
    <col min="30" max="32" width="17.5703125" style="15" customWidth="1"/>
    <col min="33" max="33" width="17.5703125" style="14" customWidth="1"/>
    <col min="34" max="34" width="16.140625" style="19" customWidth="1"/>
    <col min="35" max="35" width="15.140625" style="19" customWidth="1"/>
    <col min="36" max="36" width="13.28515625" style="19" customWidth="1"/>
    <col min="37" max="37" width="16.7109375" style="17" customWidth="1"/>
    <col min="38" max="16384" width="9.140625" style="14"/>
  </cols>
  <sheetData>
    <row r="1" spans="1:37" ht="103.5" customHeight="1" x14ac:dyDescent="0.25">
      <c r="A1" s="156" t="s">
        <v>14</v>
      </c>
      <c r="B1" s="156" t="s">
        <v>0</v>
      </c>
      <c r="C1" s="156" t="s">
        <v>52</v>
      </c>
      <c r="D1" s="156" t="s">
        <v>1</v>
      </c>
      <c r="E1" s="156" t="s">
        <v>5</v>
      </c>
      <c r="F1" s="156" t="s">
        <v>2</v>
      </c>
      <c r="G1" s="156" t="s">
        <v>3</v>
      </c>
      <c r="H1" s="156" t="s">
        <v>4</v>
      </c>
      <c r="I1" s="156" t="s">
        <v>6</v>
      </c>
      <c r="J1" s="154" t="s">
        <v>15</v>
      </c>
      <c r="K1" s="154" t="s">
        <v>16</v>
      </c>
      <c r="L1" s="154" t="s">
        <v>155</v>
      </c>
      <c r="M1" s="154" t="s">
        <v>3530</v>
      </c>
      <c r="N1" s="146" t="s">
        <v>18</v>
      </c>
      <c r="O1" s="146" t="s">
        <v>2083</v>
      </c>
      <c r="P1" s="146" t="s">
        <v>17</v>
      </c>
      <c r="Q1" s="154" t="s">
        <v>8</v>
      </c>
      <c r="R1" s="154" t="s">
        <v>9</v>
      </c>
      <c r="S1" s="144" t="s">
        <v>19</v>
      </c>
      <c r="T1" s="146" t="s">
        <v>2050</v>
      </c>
      <c r="U1" s="144" t="s">
        <v>7</v>
      </c>
      <c r="V1" s="144" t="s">
        <v>3530</v>
      </c>
      <c r="W1" s="38" t="s">
        <v>3531</v>
      </c>
      <c r="X1" s="38" t="s">
        <v>3532</v>
      </c>
      <c r="Y1" s="144" t="s">
        <v>2049</v>
      </c>
      <c r="Z1" s="144" t="s">
        <v>3533</v>
      </c>
      <c r="AA1" s="148" t="s">
        <v>2820</v>
      </c>
      <c r="AB1" s="149"/>
      <c r="AC1" s="149"/>
      <c r="AD1" s="149"/>
      <c r="AE1" s="149"/>
      <c r="AF1" s="150"/>
      <c r="AG1" s="144" t="s">
        <v>199</v>
      </c>
      <c r="AH1" s="151" t="s">
        <v>2821</v>
      </c>
      <c r="AI1" s="152"/>
      <c r="AJ1" s="153"/>
      <c r="AK1" s="146" t="s">
        <v>66</v>
      </c>
    </row>
    <row r="2" spans="1:37" ht="44.25" customHeight="1" x14ac:dyDescent="0.25">
      <c r="A2" s="157"/>
      <c r="B2" s="157"/>
      <c r="C2" s="157"/>
      <c r="D2" s="157"/>
      <c r="E2" s="157"/>
      <c r="F2" s="157"/>
      <c r="G2" s="157"/>
      <c r="H2" s="157"/>
      <c r="I2" s="157"/>
      <c r="J2" s="155"/>
      <c r="K2" s="155"/>
      <c r="L2" s="155"/>
      <c r="M2" s="155"/>
      <c r="N2" s="147"/>
      <c r="O2" s="147"/>
      <c r="P2" s="147"/>
      <c r="Q2" s="155"/>
      <c r="R2" s="155"/>
      <c r="S2" s="145"/>
      <c r="T2" s="147"/>
      <c r="U2" s="145"/>
      <c r="V2" s="145"/>
      <c r="W2" s="39"/>
      <c r="X2" s="39"/>
      <c r="Y2" s="145"/>
      <c r="Z2" s="145"/>
      <c r="AA2" s="35" t="s">
        <v>20</v>
      </c>
      <c r="AB2" s="35" t="s">
        <v>11</v>
      </c>
      <c r="AC2" s="35" t="s">
        <v>12</v>
      </c>
      <c r="AD2" s="35" t="s">
        <v>13</v>
      </c>
      <c r="AE2" s="35" t="s">
        <v>2046</v>
      </c>
      <c r="AF2" s="35" t="s">
        <v>2025</v>
      </c>
      <c r="AG2" s="145"/>
      <c r="AH2" s="34" t="s">
        <v>11</v>
      </c>
      <c r="AI2" s="34" t="s">
        <v>12</v>
      </c>
      <c r="AJ2" s="34" t="s">
        <v>13</v>
      </c>
      <c r="AK2" s="147"/>
    </row>
    <row r="3" spans="1:37" ht="82.5" customHeight="1" x14ac:dyDescent="0.25">
      <c r="A3" s="8" t="s">
        <v>395</v>
      </c>
      <c r="B3" s="3">
        <v>44560</v>
      </c>
      <c r="C3" s="6">
        <v>1688</v>
      </c>
      <c r="D3" s="8" t="s">
        <v>462</v>
      </c>
      <c r="E3" s="4" t="s">
        <v>462</v>
      </c>
      <c r="F3" s="3" t="s">
        <v>462</v>
      </c>
      <c r="G3" s="6" t="s">
        <v>462</v>
      </c>
      <c r="H3" s="4" t="s">
        <v>462</v>
      </c>
      <c r="I3" s="4" t="s">
        <v>426</v>
      </c>
      <c r="J3" s="5"/>
      <c r="K3" s="35">
        <f t="shared" ref="K3:L10" si="0">J3</f>
        <v>0</v>
      </c>
      <c r="L3" s="35">
        <f t="shared" si="0"/>
        <v>0</v>
      </c>
      <c r="M3" s="11">
        <f t="shared" ref="M3:M10" si="1">(K3*10)/110</f>
        <v>0</v>
      </c>
      <c r="N3" s="4" t="s">
        <v>462</v>
      </c>
      <c r="O3" s="4" t="s">
        <v>462</v>
      </c>
      <c r="P3" s="6"/>
      <c r="Q3" s="6"/>
      <c r="R3" s="6"/>
      <c r="S3" s="6" t="s">
        <v>427</v>
      </c>
      <c r="T3" s="4" t="s">
        <v>462</v>
      </c>
      <c r="U3" s="35" t="s">
        <v>462</v>
      </c>
      <c r="V3" s="11" t="e">
        <f t="shared" ref="V3:V10" si="2">(U3*10)/110</f>
        <v>#VALUE!</v>
      </c>
      <c r="W3" s="11" t="e">
        <f t="shared" ref="W3:W10" si="3">U3-V3</f>
        <v>#VALUE!</v>
      </c>
      <c r="X3" s="11"/>
      <c r="Y3" s="11" t="s">
        <v>462</v>
      </c>
      <c r="Z3" s="11"/>
      <c r="AA3" s="5">
        <f t="shared" ref="AA3:AA17" si="4">AB3+AC3+AD3</f>
        <v>3736400</v>
      </c>
      <c r="AB3" s="5">
        <v>800000</v>
      </c>
      <c r="AC3" s="5">
        <v>1600000</v>
      </c>
      <c r="AD3" s="5">
        <v>1336400</v>
      </c>
      <c r="AE3" s="10" t="s">
        <v>462</v>
      </c>
      <c r="AF3" s="41" t="s">
        <v>462</v>
      </c>
      <c r="AG3" s="6"/>
      <c r="AH3" s="3">
        <v>44682</v>
      </c>
      <c r="AI3" s="3">
        <v>44743</v>
      </c>
      <c r="AJ3" s="3">
        <v>44805</v>
      </c>
      <c r="AK3" s="4"/>
    </row>
    <row r="4" spans="1:37" ht="78.75" customHeight="1" x14ac:dyDescent="0.25">
      <c r="A4" s="8" t="s">
        <v>396</v>
      </c>
      <c r="B4" s="3">
        <v>44560</v>
      </c>
      <c r="C4" s="6">
        <v>1688</v>
      </c>
      <c r="D4" s="8" t="s">
        <v>462</v>
      </c>
      <c r="E4" s="4" t="s">
        <v>462</v>
      </c>
      <c r="F4" s="3" t="s">
        <v>462</v>
      </c>
      <c r="G4" s="6" t="s">
        <v>462</v>
      </c>
      <c r="H4" s="4" t="s">
        <v>462</v>
      </c>
      <c r="I4" s="4" t="s">
        <v>428</v>
      </c>
      <c r="J4" s="5"/>
      <c r="K4" s="35">
        <f t="shared" si="0"/>
        <v>0</v>
      </c>
      <c r="L4" s="35">
        <f t="shared" si="0"/>
        <v>0</v>
      </c>
      <c r="M4" s="11">
        <f t="shared" si="1"/>
        <v>0</v>
      </c>
      <c r="N4" s="4" t="s">
        <v>462</v>
      </c>
      <c r="O4" s="4" t="s">
        <v>462</v>
      </c>
      <c r="P4" s="6"/>
      <c r="Q4" s="6"/>
      <c r="R4" s="6"/>
      <c r="S4" s="6" t="s">
        <v>427</v>
      </c>
      <c r="T4" s="4" t="s">
        <v>462</v>
      </c>
      <c r="U4" s="35" t="s">
        <v>462</v>
      </c>
      <c r="V4" s="11" t="e">
        <f t="shared" si="2"/>
        <v>#VALUE!</v>
      </c>
      <c r="W4" s="11" t="e">
        <f t="shared" si="3"/>
        <v>#VALUE!</v>
      </c>
      <c r="X4" s="11"/>
      <c r="Y4" s="11" t="s">
        <v>462</v>
      </c>
      <c r="Z4" s="11"/>
      <c r="AA4" s="5">
        <f>AB4+AC4</f>
        <v>960900</v>
      </c>
      <c r="AB4" s="5">
        <v>480000</v>
      </c>
      <c r="AC4" s="5">
        <v>480900</v>
      </c>
      <c r="AD4" s="5" t="s">
        <v>462</v>
      </c>
      <c r="AE4" s="10" t="s">
        <v>462</v>
      </c>
      <c r="AF4" s="41" t="s">
        <v>462</v>
      </c>
      <c r="AG4" s="6"/>
      <c r="AH4" s="3">
        <v>44652</v>
      </c>
      <c r="AI4" s="3">
        <v>44713</v>
      </c>
      <c r="AJ4" s="3"/>
      <c r="AK4" s="4"/>
    </row>
    <row r="5" spans="1:37" ht="94.5" customHeight="1" x14ac:dyDescent="0.25">
      <c r="A5" s="8" t="s">
        <v>397</v>
      </c>
      <c r="B5" s="3">
        <v>44560</v>
      </c>
      <c r="C5" s="6">
        <v>1688</v>
      </c>
      <c r="D5" s="8" t="s">
        <v>462</v>
      </c>
      <c r="E5" s="4" t="s">
        <v>462</v>
      </c>
      <c r="F5" s="3" t="s">
        <v>462</v>
      </c>
      <c r="G5" s="6" t="s">
        <v>462</v>
      </c>
      <c r="H5" s="4" t="s">
        <v>462</v>
      </c>
      <c r="I5" s="4" t="s">
        <v>429</v>
      </c>
      <c r="J5" s="5"/>
      <c r="K5" s="35">
        <f t="shared" si="0"/>
        <v>0</v>
      </c>
      <c r="L5" s="35">
        <f t="shared" si="0"/>
        <v>0</v>
      </c>
      <c r="M5" s="11">
        <f t="shared" si="1"/>
        <v>0</v>
      </c>
      <c r="N5" s="4" t="s">
        <v>462</v>
      </c>
      <c r="O5" s="4" t="s">
        <v>462</v>
      </c>
      <c r="P5" s="6"/>
      <c r="Q5" s="6"/>
      <c r="R5" s="6"/>
      <c r="S5" s="6" t="s">
        <v>427</v>
      </c>
      <c r="T5" s="4" t="s">
        <v>462</v>
      </c>
      <c r="U5" s="35" t="s">
        <v>462</v>
      </c>
      <c r="V5" s="11" t="e">
        <f t="shared" si="2"/>
        <v>#VALUE!</v>
      </c>
      <c r="W5" s="11" t="e">
        <f t="shared" si="3"/>
        <v>#VALUE!</v>
      </c>
      <c r="X5" s="11"/>
      <c r="Y5" s="11" t="s">
        <v>462</v>
      </c>
      <c r="Z5" s="11"/>
      <c r="AA5" s="5">
        <f>AB5</f>
        <v>164880</v>
      </c>
      <c r="AB5" s="5">
        <v>164880</v>
      </c>
      <c r="AC5" s="5" t="s">
        <v>462</v>
      </c>
      <c r="AD5" s="5" t="s">
        <v>462</v>
      </c>
      <c r="AE5" s="10" t="s">
        <v>462</v>
      </c>
      <c r="AF5" s="41" t="s">
        <v>462</v>
      </c>
      <c r="AG5" s="6"/>
      <c r="AH5" s="3">
        <v>44621</v>
      </c>
      <c r="AI5" s="3"/>
      <c r="AJ5" s="3"/>
      <c r="AK5" s="4"/>
    </row>
    <row r="6" spans="1:37" ht="78.75" customHeight="1" x14ac:dyDescent="0.25">
      <c r="A6" s="8" t="s">
        <v>399</v>
      </c>
      <c r="B6" s="3">
        <v>44560</v>
      </c>
      <c r="C6" s="6">
        <v>1688</v>
      </c>
      <c r="D6" s="8" t="s">
        <v>1523</v>
      </c>
      <c r="E6" s="9" t="s">
        <v>1522</v>
      </c>
      <c r="F6" s="3">
        <v>44592</v>
      </c>
      <c r="G6" s="6" t="s">
        <v>938</v>
      </c>
      <c r="H6" s="4" t="s">
        <v>940</v>
      </c>
      <c r="I6" s="4" t="s">
        <v>431</v>
      </c>
      <c r="J6" s="5">
        <v>4358119.5</v>
      </c>
      <c r="K6" s="35">
        <f t="shared" si="0"/>
        <v>4358119.5</v>
      </c>
      <c r="L6" s="35">
        <f t="shared" si="0"/>
        <v>4358119.5</v>
      </c>
      <c r="M6" s="11">
        <f t="shared" si="1"/>
        <v>396192.68181818182</v>
      </c>
      <c r="N6" s="4" t="s">
        <v>941</v>
      </c>
      <c r="O6" s="4" t="s">
        <v>2207</v>
      </c>
      <c r="P6" s="6" t="s">
        <v>22</v>
      </c>
      <c r="Q6" s="6">
        <v>100</v>
      </c>
      <c r="R6" s="6">
        <v>0</v>
      </c>
      <c r="S6" s="6" t="s">
        <v>427</v>
      </c>
      <c r="T6" s="4">
        <v>10</v>
      </c>
      <c r="U6" s="35">
        <f>J6/AA6</f>
        <v>162.75</v>
      </c>
      <c r="V6" s="11">
        <f t="shared" si="2"/>
        <v>14.795454545454545</v>
      </c>
      <c r="W6" s="11">
        <f t="shared" si="3"/>
        <v>147.95454545454547</v>
      </c>
      <c r="X6" s="11"/>
      <c r="Y6" s="11">
        <f t="shared" ref="Y6" si="5">U6*T6</f>
        <v>1627.5</v>
      </c>
      <c r="Z6" s="11"/>
      <c r="AA6" s="5">
        <f t="shared" si="4"/>
        <v>26778</v>
      </c>
      <c r="AB6" s="5">
        <v>26778</v>
      </c>
      <c r="AC6" s="5"/>
      <c r="AD6" s="5"/>
      <c r="AE6" s="10">
        <f>AA6/T6</f>
        <v>2677.8</v>
      </c>
      <c r="AF6" s="41">
        <f t="shared" ref="AF6" si="6">_xlfn.CEILING.MATH(AE6)</f>
        <v>2678</v>
      </c>
      <c r="AG6" s="6"/>
      <c r="AH6" s="3">
        <v>44621</v>
      </c>
      <c r="AI6" s="3"/>
      <c r="AJ6" s="3"/>
      <c r="AK6" s="4" t="s">
        <v>1169</v>
      </c>
    </row>
    <row r="7" spans="1:37" ht="63" customHeight="1" x14ac:dyDescent="0.25">
      <c r="A7" s="8" t="s">
        <v>400</v>
      </c>
      <c r="B7" s="3">
        <v>44560</v>
      </c>
      <c r="C7" s="6">
        <v>1688</v>
      </c>
      <c r="D7" s="8" t="s">
        <v>462</v>
      </c>
      <c r="E7" s="4" t="s">
        <v>462</v>
      </c>
      <c r="F7" s="3" t="s">
        <v>462</v>
      </c>
      <c r="G7" s="6" t="s">
        <v>462</v>
      </c>
      <c r="H7" s="4" t="s">
        <v>462</v>
      </c>
      <c r="I7" s="4" t="s">
        <v>432</v>
      </c>
      <c r="J7" s="5"/>
      <c r="K7" s="35">
        <f t="shared" si="0"/>
        <v>0</v>
      </c>
      <c r="L7" s="35">
        <f t="shared" si="0"/>
        <v>0</v>
      </c>
      <c r="M7" s="11">
        <f t="shared" si="1"/>
        <v>0</v>
      </c>
      <c r="N7" s="4" t="s">
        <v>462</v>
      </c>
      <c r="O7" s="4" t="s">
        <v>462</v>
      </c>
      <c r="P7" s="6"/>
      <c r="Q7" s="6"/>
      <c r="R7" s="6"/>
      <c r="S7" s="6" t="s">
        <v>427</v>
      </c>
      <c r="T7" s="4" t="s">
        <v>462</v>
      </c>
      <c r="U7" s="35" t="s">
        <v>462</v>
      </c>
      <c r="V7" s="11" t="e">
        <f t="shared" si="2"/>
        <v>#VALUE!</v>
      </c>
      <c r="W7" s="11" t="e">
        <f t="shared" si="3"/>
        <v>#VALUE!</v>
      </c>
      <c r="X7" s="11"/>
      <c r="Y7" s="11" t="s">
        <v>462</v>
      </c>
      <c r="Z7" s="11"/>
      <c r="AA7" s="5" t="e">
        <f t="shared" si="4"/>
        <v>#VALUE!</v>
      </c>
      <c r="AB7" s="5">
        <v>1050641</v>
      </c>
      <c r="AC7" s="5" t="s">
        <v>462</v>
      </c>
      <c r="AD7" s="5" t="s">
        <v>462</v>
      </c>
      <c r="AE7" s="10" t="s">
        <v>462</v>
      </c>
      <c r="AF7" s="41" t="s">
        <v>462</v>
      </c>
      <c r="AG7" s="6"/>
      <c r="AH7" s="3">
        <v>44621</v>
      </c>
      <c r="AI7" s="3"/>
      <c r="AJ7" s="3"/>
      <c r="AK7" s="4"/>
    </row>
    <row r="8" spans="1:37" ht="78.75" customHeight="1" x14ac:dyDescent="0.25">
      <c r="A8" s="8" t="s">
        <v>401</v>
      </c>
      <c r="B8" s="3">
        <v>44560</v>
      </c>
      <c r="C8" s="6">
        <v>1688</v>
      </c>
      <c r="D8" s="8" t="s">
        <v>462</v>
      </c>
      <c r="E8" s="4" t="s">
        <v>462</v>
      </c>
      <c r="F8" s="3" t="s">
        <v>462</v>
      </c>
      <c r="G8" s="6" t="s">
        <v>462</v>
      </c>
      <c r="H8" s="4" t="s">
        <v>462</v>
      </c>
      <c r="I8" s="4" t="s">
        <v>433</v>
      </c>
      <c r="J8" s="5"/>
      <c r="K8" s="35">
        <f t="shared" si="0"/>
        <v>0</v>
      </c>
      <c r="L8" s="35">
        <f t="shared" si="0"/>
        <v>0</v>
      </c>
      <c r="M8" s="11">
        <f t="shared" si="1"/>
        <v>0</v>
      </c>
      <c r="N8" s="4" t="s">
        <v>462</v>
      </c>
      <c r="O8" s="4" t="s">
        <v>462</v>
      </c>
      <c r="P8" s="6"/>
      <c r="Q8" s="6"/>
      <c r="R8" s="6"/>
      <c r="S8" s="6" t="s">
        <v>427</v>
      </c>
      <c r="T8" s="4" t="s">
        <v>462</v>
      </c>
      <c r="U8" s="35" t="s">
        <v>462</v>
      </c>
      <c r="V8" s="11" t="e">
        <f t="shared" si="2"/>
        <v>#VALUE!</v>
      </c>
      <c r="W8" s="11" t="e">
        <f t="shared" si="3"/>
        <v>#VALUE!</v>
      </c>
      <c r="X8" s="11"/>
      <c r="Y8" s="11" t="s">
        <v>462</v>
      </c>
      <c r="Z8" s="11"/>
      <c r="AA8" s="5" t="e">
        <f t="shared" si="4"/>
        <v>#VALUE!</v>
      </c>
      <c r="AB8" s="5">
        <v>18610</v>
      </c>
      <c r="AC8" s="5" t="s">
        <v>462</v>
      </c>
      <c r="AD8" s="5" t="s">
        <v>462</v>
      </c>
      <c r="AE8" s="10" t="s">
        <v>462</v>
      </c>
      <c r="AF8" s="41" t="s">
        <v>462</v>
      </c>
      <c r="AG8" s="6"/>
      <c r="AH8" s="3">
        <v>44621</v>
      </c>
      <c r="AI8" s="3"/>
      <c r="AJ8" s="3"/>
      <c r="AK8" s="4"/>
    </row>
    <row r="9" spans="1:37" ht="78.75" customHeight="1" x14ac:dyDescent="0.25">
      <c r="A9" s="8" t="s">
        <v>402</v>
      </c>
      <c r="B9" s="3">
        <v>44560</v>
      </c>
      <c r="C9" s="6">
        <v>1688</v>
      </c>
      <c r="D9" s="8" t="s">
        <v>462</v>
      </c>
      <c r="E9" s="4" t="s">
        <v>462</v>
      </c>
      <c r="F9" s="3" t="s">
        <v>462</v>
      </c>
      <c r="G9" s="6" t="s">
        <v>462</v>
      </c>
      <c r="H9" s="4" t="s">
        <v>462</v>
      </c>
      <c r="I9" s="4" t="s">
        <v>434</v>
      </c>
      <c r="J9" s="5"/>
      <c r="K9" s="35">
        <f t="shared" si="0"/>
        <v>0</v>
      </c>
      <c r="L9" s="35">
        <f t="shared" si="0"/>
        <v>0</v>
      </c>
      <c r="M9" s="11">
        <f t="shared" si="1"/>
        <v>0</v>
      </c>
      <c r="N9" s="4" t="s">
        <v>462</v>
      </c>
      <c r="O9" s="4" t="s">
        <v>462</v>
      </c>
      <c r="P9" s="6"/>
      <c r="Q9" s="6"/>
      <c r="R9" s="6"/>
      <c r="S9" s="6" t="s">
        <v>427</v>
      </c>
      <c r="T9" s="4" t="s">
        <v>462</v>
      </c>
      <c r="U9" s="35" t="s">
        <v>462</v>
      </c>
      <c r="V9" s="11" t="e">
        <f t="shared" si="2"/>
        <v>#VALUE!</v>
      </c>
      <c r="W9" s="11" t="e">
        <f t="shared" si="3"/>
        <v>#VALUE!</v>
      </c>
      <c r="X9" s="11"/>
      <c r="Y9" s="11" t="s">
        <v>462</v>
      </c>
      <c r="Z9" s="11"/>
      <c r="AA9" s="5">
        <f>AB9</f>
        <v>964755</v>
      </c>
      <c r="AB9" s="5">
        <v>964755</v>
      </c>
      <c r="AC9" s="5" t="s">
        <v>462</v>
      </c>
      <c r="AD9" s="5" t="s">
        <v>462</v>
      </c>
      <c r="AE9" s="10" t="s">
        <v>462</v>
      </c>
      <c r="AF9" s="41" t="s">
        <v>462</v>
      </c>
      <c r="AG9" s="6"/>
      <c r="AH9" s="3">
        <v>44621</v>
      </c>
      <c r="AI9" s="3"/>
      <c r="AJ9" s="3"/>
      <c r="AK9" s="4"/>
    </row>
    <row r="10" spans="1:37" ht="94.5" customHeight="1" x14ac:dyDescent="0.25">
      <c r="A10" s="8" t="s">
        <v>403</v>
      </c>
      <c r="B10" s="3">
        <v>44560</v>
      </c>
      <c r="C10" s="6">
        <v>1688</v>
      </c>
      <c r="D10" s="8" t="s">
        <v>1525</v>
      </c>
      <c r="E10" s="9" t="s">
        <v>1524</v>
      </c>
      <c r="F10" s="3">
        <v>44608</v>
      </c>
      <c r="G10" s="6" t="s">
        <v>939</v>
      </c>
      <c r="H10" s="4" t="s">
        <v>940</v>
      </c>
      <c r="I10" s="4" t="s">
        <v>435</v>
      </c>
      <c r="J10" s="5">
        <v>404874591</v>
      </c>
      <c r="K10" s="35">
        <f t="shared" si="0"/>
        <v>404874591</v>
      </c>
      <c r="L10" s="35">
        <f t="shared" si="0"/>
        <v>404874591</v>
      </c>
      <c r="M10" s="11">
        <f t="shared" si="1"/>
        <v>36806781</v>
      </c>
      <c r="N10" s="4" t="s">
        <v>943</v>
      </c>
      <c r="O10" s="4" t="s">
        <v>2208</v>
      </c>
      <c r="P10" s="6" t="s">
        <v>22</v>
      </c>
      <c r="Q10" s="6">
        <v>100</v>
      </c>
      <c r="R10" s="6">
        <v>0</v>
      </c>
      <c r="S10" s="6" t="s">
        <v>427</v>
      </c>
      <c r="T10" s="4">
        <v>10</v>
      </c>
      <c r="U10" s="35">
        <f t="shared" ref="U10:U16" si="7">J10/AA10</f>
        <v>491.15</v>
      </c>
      <c r="V10" s="11">
        <f t="shared" si="2"/>
        <v>44.65</v>
      </c>
      <c r="W10" s="11">
        <f t="shared" si="3"/>
        <v>446.5</v>
      </c>
      <c r="X10" s="11"/>
      <c r="Y10" s="11">
        <f t="shared" ref="Y10" si="8">U10*T10</f>
        <v>4911.5</v>
      </c>
      <c r="Z10" s="11"/>
      <c r="AA10" s="5">
        <f t="shared" si="4"/>
        <v>824340</v>
      </c>
      <c r="AB10" s="5">
        <v>824340</v>
      </c>
      <c r="AC10" s="5"/>
      <c r="AD10" s="5"/>
      <c r="AE10" s="10">
        <f t="shared" ref="AE10:AE16" si="9">AA10/T10</f>
        <v>82434</v>
      </c>
      <c r="AF10" s="41">
        <f t="shared" ref="AF10" si="10">_xlfn.CEILING.MATH(AE10)</f>
        <v>82434</v>
      </c>
      <c r="AG10" s="6"/>
      <c r="AH10" s="3">
        <v>44621</v>
      </c>
      <c r="AI10" s="3"/>
      <c r="AJ10" s="3"/>
      <c r="AK10" s="4" t="s">
        <v>1169</v>
      </c>
    </row>
    <row r="11" spans="1:37" ht="126" x14ac:dyDescent="0.25">
      <c r="A11" s="8" t="s">
        <v>699</v>
      </c>
      <c r="B11" s="3">
        <v>44589</v>
      </c>
      <c r="C11" s="6">
        <v>1688</v>
      </c>
      <c r="D11" s="8" t="s">
        <v>1477</v>
      </c>
      <c r="E11" s="9" t="s">
        <v>1476</v>
      </c>
      <c r="F11" s="3">
        <v>44613</v>
      </c>
      <c r="G11" s="6" t="s">
        <v>1110</v>
      </c>
      <c r="H11" s="4" t="s">
        <v>940</v>
      </c>
      <c r="I11" s="4" t="s">
        <v>632</v>
      </c>
      <c r="J11" s="5">
        <v>41886304.079999998</v>
      </c>
      <c r="K11" s="35">
        <f t="shared" ref="K11:L17" si="11">J11</f>
        <v>41886304.079999998</v>
      </c>
      <c r="L11" s="35">
        <f t="shared" si="11"/>
        <v>41886304.079999998</v>
      </c>
      <c r="M11" s="35">
        <f t="shared" ref="M11:M18" si="12">(K11*10)/110</f>
        <v>3807845.8254545452</v>
      </c>
      <c r="N11" s="4" t="s">
        <v>1115</v>
      </c>
      <c r="O11" s="4" t="s">
        <v>942</v>
      </c>
      <c r="P11" s="4" t="s">
        <v>22</v>
      </c>
      <c r="Q11" s="6">
        <v>100</v>
      </c>
      <c r="R11" s="6">
        <v>0</v>
      </c>
      <c r="S11" s="6" t="s">
        <v>427</v>
      </c>
      <c r="T11" s="48">
        <v>10</v>
      </c>
      <c r="U11" s="33">
        <f t="shared" si="7"/>
        <v>127.11</v>
      </c>
      <c r="V11" s="33">
        <f t="shared" ref="V11:V18" si="13">(U11*10)/110</f>
        <v>11.555454545454545</v>
      </c>
      <c r="W11" s="33">
        <f t="shared" ref="W11:W18" si="14">U11-V11</f>
        <v>115.55454545454546</v>
      </c>
      <c r="X11" s="49">
        <f t="shared" ref="X11:X13" si="15">U11*T11</f>
        <v>1271.0999999999999</v>
      </c>
      <c r="Y11" s="49">
        <f t="shared" ref="Y11:Y18" si="16">W11*T11</f>
        <v>1155.5454545454545</v>
      </c>
      <c r="Z11" s="49"/>
      <c r="AA11" s="5">
        <f t="shared" si="4"/>
        <v>329528</v>
      </c>
      <c r="AB11" s="5">
        <v>46520</v>
      </c>
      <c r="AC11" s="5">
        <v>175260</v>
      </c>
      <c r="AD11" s="5">
        <v>107748</v>
      </c>
      <c r="AE11" s="5">
        <f t="shared" si="9"/>
        <v>32952.800000000003</v>
      </c>
      <c r="AF11" s="5">
        <f t="shared" ref="AF11:AF16" si="17">_xlfn.CEILING.MATH(AE11)</f>
        <v>32953</v>
      </c>
      <c r="AG11" s="4"/>
      <c r="AH11" s="3">
        <v>44652</v>
      </c>
      <c r="AI11" s="3">
        <v>44713</v>
      </c>
      <c r="AJ11" s="3">
        <v>44915</v>
      </c>
      <c r="AK11" s="4" t="s">
        <v>2994</v>
      </c>
    </row>
    <row r="12" spans="1:37" ht="75" x14ac:dyDescent="0.25">
      <c r="A12" s="8" t="s">
        <v>695</v>
      </c>
      <c r="B12" s="3">
        <v>44589</v>
      </c>
      <c r="C12" s="6">
        <v>1688</v>
      </c>
      <c r="D12" s="8" t="s">
        <v>1479</v>
      </c>
      <c r="E12" s="9" t="s">
        <v>1478</v>
      </c>
      <c r="F12" s="3">
        <v>44613</v>
      </c>
      <c r="G12" s="6" t="s">
        <v>1111</v>
      </c>
      <c r="H12" s="4" t="s">
        <v>940</v>
      </c>
      <c r="I12" s="4" t="s">
        <v>642</v>
      </c>
      <c r="J12" s="5">
        <v>2033038.84</v>
      </c>
      <c r="K12" s="35">
        <f t="shared" si="11"/>
        <v>2033038.84</v>
      </c>
      <c r="L12" s="35">
        <f t="shared" si="11"/>
        <v>2033038.84</v>
      </c>
      <c r="M12" s="35">
        <f t="shared" si="12"/>
        <v>184821.71272727274</v>
      </c>
      <c r="N12" s="4" t="s">
        <v>1116</v>
      </c>
      <c r="O12" s="4" t="s">
        <v>525</v>
      </c>
      <c r="P12" s="4" t="s">
        <v>22</v>
      </c>
      <c r="Q12" s="6">
        <v>100</v>
      </c>
      <c r="R12" s="6">
        <v>0</v>
      </c>
      <c r="S12" s="6" t="s">
        <v>427</v>
      </c>
      <c r="T12" s="48">
        <v>10</v>
      </c>
      <c r="U12" s="33">
        <f t="shared" si="7"/>
        <v>54.04</v>
      </c>
      <c r="V12" s="33">
        <f t="shared" si="13"/>
        <v>4.9127272727272722</v>
      </c>
      <c r="W12" s="33">
        <f t="shared" si="14"/>
        <v>49.127272727272725</v>
      </c>
      <c r="X12" s="49">
        <f t="shared" si="15"/>
        <v>540.4</v>
      </c>
      <c r="Y12" s="49">
        <f t="shared" si="16"/>
        <v>491.27272727272725</v>
      </c>
      <c r="Z12" s="49"/>
      <c r="AA12" s="5">
        <f t="shared" si="4"/>
        <v>37621</v>
      </c>
      <c r="AB12" s="5">
        <v>37621</v>
      </c>
      <c r="AC12" s="5"/>
      <c r="AD12" s="5"/>
      <c r="AE12" s="5">
        <f t="shared" si="9"/>
        <v>3762.1</v>
      </c>
      <c r="AF12" s="5">
        <f t="shared" si="17"/>
        <v>3763</v>
      </c>
      <c r="AG12" s="4"/>
      <c r="AH12" s="3">
        <v>44652</v>
      </c>
      <c r="AI12" s="3"/>
      <c r="AJ12" s="3"/>
      <c r="AK12" s="4" t="s">
        <v>1169</v>
      </c>
    </row>
    <row r="13" spans="1:37" ht="75" x14ac:dyDescent="0.25">
      <c r="A13" s="8" t="s">
        <v>694</v>
      </c>
      <c r="B13" s="3">
        <v>44589</v>
      </c>
      <c r="C13" s="6">
        <v>1688</v>
      </c>
      <c r="D13" s="8" t="s">
        <v>1759</v>
      </c>
      <c r="E13" s="9" t="s">
        <v>1480</v>
      </c>
      <c r="F13" s="3">
        <v>44613</v>
      </c>
      <c r="G13" s="6" t="s">
        <v>1112</v>
      </c>
      <c r="H13" s="4" t="s">
        <v>940</v>
      </c>
      <c r="I13" s="4" t="s">
        <v>643</v>
      </c>
      <c r="J13" s="5">
        <v>64810883.5</v>
      </c>
      <c r="K13" s="35">
        <f t="shared" si="11"/>
        <v>64810883.5</v>
      </c>
      <c r="L13" s="35">
        <f t="shared" si="11"/>
        <v>64810883.5</v>
      </c>
      <c r="M13" s="35">
        <f t="shared" si="12"/>
        <v>5891898.5</v>
      </c>
      <c r="N13" s="4" t="s">
        <v>1117</v>
      </c>
      <c r="O13" s="4" t="s">
        <v>525</v>
      </c>
      <c r="P13" s="4" t="s">
        <v>22</v>
      </c>
      <c r="Q13" s="6">
        <v>100</v>
      </c>
      <c r="R13" s="6">
        <v>0</v>
      </c>
      <c r="S13" s="6" t="s">
        <v>427</v>
      </c>
      <c r="T13" s="52">
        <v>10</v>
      </c>
      <c r="U13" s="33">
        <f t="shared" si="7"/>
        <v>33.549999999999997</v>
      </c>
      <c r="V13" s="33">
        <f t="shared" si="13"/>
        <v>3.05</v>
      </c>
      <c r="W13" s="33">
        <f t="shared" si="14"/>
        <v>30.499999999999996</v>
      </c>
      <c r="X13" s="49">
        <f t="shared" si="15"/>
        <v>335.5</v>
      </c>
      <c r="Y13" s="49">
        <f t="shared" si="16"/>
        <v>304.99999999999994</v>
      </c>
      <c r="Z13" s="49"/>
      <c r="AA13" s="5">
        <f t="shared" si="4"/>
        <v>1931770</v>
      </c>
      <c r="AB13" s="5">
        <v>907940</v>
      </c>
      <c r="AC13" s="5">
        <v>618170</v>
      </c>
      <c r="AD13" s="5">
        <v>405660</v>
      </c>
      <c r="AE13" s="5">
        <f t="shared" si="9"/>
        <v>193177</v>
      </c>
      <c r="AF13" s="5">
        <f t="shared" si="17"/>
        <v>193177</v>
      </c>
      <c r="AG13" s="4"/>
      <c r="AH13" s="3">
        <v>44652</v>
      </c>
      <c r="AI13" s="3">
        <v>44805</v>
      </c>
      <c r="AJ13" s="3">
        <v>44866</v>
      </c>
      <c r="AK13" s="4" t="s">
        <v>2994</v>
      </c>
    </row>
    <row r="14" spans="1:37" ht="189" x14ac:dyDescent="0.25">
      <c r="A14" s="8" t="s">
        <v>692</v>
      </c>
      <c r="B14" s="3">
        <v>44589</v>
      </c>
      <c r="C14" s="6">
        <v>1688</v>
      </c>
      <c r="D14" s="8" t="s">
        <v>1482</v>
      </c>
      <c r="E14" s="9" t="s">
        <v>1481</v>
      </c>
      <c r="F14" s="3">
        <v>44613</v>
      </c>
      <c r="G14" s="6" t="s">
        <v>1113</v>
      </c>
      <c r="H14" s="4" t="s">
        <v>940</v>
      </c>
      <c r="I14" s="4" t="s">
        <v>668</v>
      </c>
      <c r="J14" s="5">
        <v>22392824.579999998</v>
      </c>
      <c r="K14" s="35">
        <f t="shared" si="11"/>
        <v>22392824.579999998</v>
      </c>
      <c r="L14" s="35">
        <f t="shared" si="11"/>
        <v>22392824.579999998</v>
      </c>
      <c r="M14" s="35">
        <f t="shared" si="12"/>
        <v>2035711.3254545452</v>
      </c>
      <c r="N14" s="4" t="s">
        <v>1118</v>
      </c>
      <c r="O14" s="4" t="s">
        <v>1119</v>
      </c>
      <c r="P14" s="4" t="s">
        <v>22</v>
      </c>
      <c r="Q14" s="6">
        <v>100</v>
      </c>
      <c r="R14" s="6">
        <v>0</v>
      </c>
      <c r="S14" s="6" t="s">
        <v>427</v>
      </c>
      <c r="T14" s="52">
        <v>100</v>
      </c>
      <c r="U14" s="33">
        <f t="shared" si="7"/>
        <v>2.94</v>
      </c>
      <c r="V14" s="33">
        <f t="shared" si="13"/>
        <v>0.26727272727272727</v>
      </c>
      <c r="W14" s="33">
        <f t="shared" si="14"/>
        <v>2.6727272727272728</v>
      </c>
      <c r="X14" s="49">
        <v>294</v>
      </c>
      <c r="Y14" s="49">
        <f t="shared" si="16"/>
        <v>267.27272727272731</v>
      </c>
      <c r="Z14" s="49"/>
      <c r="AA14" s="5">
        <f t="shared" si="4"/>
        <v>7616607</v>
      </c>
      <c r="AB14" s="5">
        <v>1179100</v>
      </c>
      <c r="AC14" s="5">
        <v>5288500</v>
      </c>
      <c r="AD14" s="5">
        <v>1149007</v>
      </c>
      <c r="AE14" s="5">
        <f t="shared" si="9"/>
        <v>76166.070000000007</v>
      </c>
      <c r="AF14" s="5">
        <f t="shared" si="17"/>
        <v>76167</v>
      </c>
      <c r="AG14" s="4"/>
      <c r="AH14" s="3">
        <v>44652</v>
      </c>
      <c r="AI14" s="3">
        <v>44805</v>
      </c>
      <c r="AJ14" s="3">
        <v>44866</v>
      </c>
      <c r="AK14" s="4" t="s">
        <v>2994</v>
      </c>
    </row>
    <row r="15" spans="1:37" ht="94.5" x14ac:dyDescent="0.25">
      <c r="A15" s="8" t="s">
        <v>693</v>
      </c>
      <c r="B15" s="3">
        <v>44589</v>
      </c>
      <c r="C15" s="6">
        <v>1688</v>
      </c>
      <c r="D15" s="8" t="s">
        <v>1758</v>
      </c>
      <c r="E15" s="9" t="s">
        <v>1483</v>
      </c>
      <c r="F15" s="3">
        <v>44613</v>
      </c>
      <c r="G15" s="6" t="s">
        <v>1114</v>
      </c>
      <c r="H15" s="4" t="s">
        <v>940</v>
      </c>
      <c r="I15" s="4" t="s">
        <v>667</v>
      </c>
      <c r="J15" s="5">
        <v>10640519.76</v>
      </c>
      <c r="K15" s="35">
        <f t="shared" si="11"/>
        <v>10640519.76</v>
      </c>
      <c r="L15" s="35">
        <f t="shared" si="11"/>
        <v>10640519.76</v>
      </c>
      <c r="M15" s="35">
        <f t="shared" si="12"/>
        <v>967319.97818181815</v>
      </c>
      <c r="N15" s="4" t="s">
        <v>1120</v>
      </c>
      <c r="O15" s="4" t="s">
        <v>1119</v>
      </c>
      <c r="P15" s="4" t="s">
        <v>22</v>
      </c>
      <c r="Q15" s="6">
        <v>100</v>
      </c>
      <c r="R15" s="6">
        <v>0</v>
      </c>
      <c r="S15" s="6" t="s">
        <v>427</v>
      </c>
      <c r="T15" s="52">
        <v>50</v>
      </c>
      <c r="U15" s="33">
        <f t="shared" si="7"/>
        <v>5.82</v>
      </c>
      <c r="V15" s="33">
        <f t="shared" si="13"/>
        <v>0.52909090909090917</v>
      </c>
      <c r="W15" s="33">
        <f t="shared" si="14"/>
        <v>5.290909090909091</v>
      </c>
      <c r="X15" s="49">
        <v>291</v>
      </c>
      <c r="Y15" s="49">
        <f t="shared" si="16"/>
        <v>264.54545454545456</v>
      </c>
      <c r="Z15" s="49"/>
      <c r="AA15" s="5">
        <f t="shared" si="4"/>
        <v>1828268</v>
      </c>
      <c r="AB15" s="5">
        <v>782500</v>
      </c>
      <c r="AC15" s="5">
        <v>1045768</v>
      </c>
      <c r="AD15" s="5"/>
      <c r="AE15" s="5">
        <f t="shared" si="9"/>
        <v>36565.360000000001</v>
      </c>
      <c r="AF15" s="5">
        <f t="shared" si="17"/>
        <v>36566</v>
      </c>
      <c r="AG15" s="4"/>
      <c r="AH15" s="3">
        <v>44652</v>
      </c>
      <c r="AI15" s="3">
        <v>44819</v>
      </c>
      <c r="AJ15" s="3"/>
      <c r="AK15" s="4" t="s">
        <v>1169</v>
      </c>
    </row>
    <row r="16" spans="1:37" ht="78.75" x14ac:dyDescent="0.25">
      <c r="A16" s="8" t="s">
        <v>698</v>
      </c>
      <c r="B16" s="3">
        <v>44589</v>
      </c>
      <c r="C16" s="6">
        <v>1688</v>
      </c>
      <c r="D16" s="8" t="s">
        <v>1760</v>
      </c>
      <c r="E16" s="9" t="s">
        <v>1486</v>
      </c>
      <c r="F16" s="3">
        <v>44613</v>
      </c>
      <c r="G16" s="6" t="s">
        <v>1122</v>
      </c>
      <c r="H16" s="4" t="s">
        <v>940</v>
      </c>
      <c r="I16" s="4" t="s">
        <v>635</v>
      </c>
      <c r="J16" s="5">
        <v>188462472.93000001</v>
      </c>
      <c r="K16" s="35">
        <f t="shared" si="11"/>
        <v>188462472.93000001</v>
      </c>
      <c r="L16" s="35">
        <f t="shared" si="11"/>
        <v>188462472.93000001</v>
      </c>
      <c r="M16" s="35">
        <f t="shared" si="12"/>
        <v>17132952.084545456</v>
      </c>
      <c r="N16" s="4" t="s">
        <v>1124</v>
      </c>
      <c r="O16" s="4" t="s">
        <v>525</v>
      </c>
      <c r="P16" s="4" t="s">
        <v>22</v>
      </c>
      <c r="Q16" s="6">
        <v>100</v>
      </c>
      <c r="R16" s="6">
        <v>0</v>
      </c>
      <c r="S16" s="6" t="s">
        <v>427</v>
      </c>
      <c r="T16" s="48">
        <v>10</v>
      </c>
      <c r="U16" s="33">
        <f t="shared" si="7"/>
        <v>89.37</v>
      </c>
      <c r="V16" s="33">
        <f t="shared" si="13"/>
        <v>8.124545454545455</v>
      </c>
      <c r="W16" s="33">
        <f t="shared" si="14"/>
        <v>81.24545454545455</v>
      </c>
      <c r="X16" s="49">
        <f>U16*T16</f>
        <v>893.7</v>
      </c>
      <c r="Y16" s="49">
        <f t="shared" si="16"/>
        <v>812.4545454545455</v>
      </c>
      <c r="Z16" s="49"/>
      <c r="AA16" s="5">
        <f t="shared" si="4"/>
        <v>2108789</v>
      </c>
      <c r="AB16" s="5">
        <v>537750</v>
      </c>
      <c r="AC16" s="5">
        <v>896240</v>
      </c>
      <c r="AD16" s="5">
        <v>674799</v>
      </c>
      <c r="AE16" s="5">
        <f t="shared" si="9"/>
        <v>210878.9</v>
      </c>
      <c r="AF16" s="5">
        <f t="shared" si="17"/>
        <v>210879</v>
      </c>
      <c r="AG16" s="4"/>
      <c r="AH16" s="3">
        <v>44682</v>
      </c>
      <c r="AI16" s="3">
        <v>44813</v>
      </c>
      <c r="AJ16" s="3">
        <v>44866</v>
      </c>
      <c r="AK16" s="4" t="s">
        <v>2994</v>
      </c>
    </row>
    <row r="17" spans="1:37" ht="47.25" x14ac:dyDescent="0.25">
      <c r="A17" s="8" t="s">
        <v>755</v>
      </c>
      <c r="B17" s="3">
        <v>44589</v>
      </c>
      <c r="C17" s="6">
        <v>1688</v>
      </c>
      <c r="D17" s="8" t="s">
        <v>462</v>
      </c>
      <c r="E17" s="4" t="s">
        <v>462</v>
      </c>
      <c r="F17" s="3" t="s">
        <v>462</v>
      </c>
      <c r="G17" s="6" t="s">
        <v>462</v>
      </c>
      <c r="H17" s="4" t="s">
        <v>462</v>
      </c>
      <c r="I17" s="4" t="s">
        <v>634</v>
      </c>
      <c r="J17" s="5"/>
      <c r="K17" s="35">
        <f t="shared" si="11"/>
        <v>0</v>
      </c>
      <c r="L17" s="35">
        <f t="shared" si="11"/>
        <v>0</v>
      </c>
      <c r="M17" s="35">
        <f t="shared" si="12"/>
        <v>0</v>
      </c>
      <c r="N17" s="36" t="s">
        <v>462</v>
      </c>
      <c r="O17" s="36" t="s">
        <v>462</v>
      </c>
      <c r="P17" s="4"/>
      <c r="Q17" s="6"/>
      <c r="R17" s="6"/>
      <c r="S17" s="36" t="s">
        <v>462</v>
      </c>
      <c r="T17" s="36" t="s">
        <v>462</v>
      </c>
      <c r="U17" s="36" t="s">
        <v>462</v>
      </c>
      <c r="V17" s="33" t="e">
        <f t="shared" si="13"/>
        <v>#VALUE!</v>
      </c>
      <c r="W17" s="33" t="e">
        <f t="shared" si="14"/>
        <v>#VALUE!</v>
      </c>
      <c r="X17" s="36" t="s">
        <v>462</v>
      </c>
      <c r="Y17" s="49" t="e">
        <f t="shared" si="16"/>
        <v>#VALUE!</v>
      </c>
      <c r="Z17" s="36"/>
      <c r="AA17" s="5">
        <f t="shared" si="4"/>
        <v>821190</v>
      </c>
      <c r="AB17" s="5">
        <v>715000</v>
      </c>
      <c r="AC17" s="5">
        <v>106190</v>
      </c>
      <c r="AD17" s="5"/>
      <c r="AE17" s="5" t="s">
        <v>462</v>
      </c>
      <c r="AF17" s="5" t="s">
        <v>462</v>
      </c>
      <c r="AG17" s="4"/>
      <c r="AH17" s="3">
        <v>44652</v>
      </c>
      <c r="AI17" s="3">
        <v>44910</v>
      </c>
      <c r="AJ17" s="3"/>
      <c r="AK17" s="4" t="s">
        <v>462</v>
      </c>
    </row>
    <row r="18" spans="1:37" ht="47.25" x14ac:dyDescent="0.25">
      <c r="A18" s="8" t="s">
        <v>917</v>
      </c>
      <c r="B18" s="3">
        <v>44600</v>
      </c>
      <c r="C18" s="6">
        <v>1688</v>
      </c>
      <c r="D18" s="8" t="s">
        <v>462</v>
      </c>
      <c r="E18" s="4" t="s">
        <v>462</v>
      </c>
      <c r="F18" s="3" t="s">
        <v>462</v>
      </c>
      <c r="G18" s="6" t="s">
        <v>462</v>
      </c>
      <c r="H18" s="4" t="s">
        <v>462</v>
      </c>
      <c r="I18" s="4" t="s">
        <v>633</v>
      </c>
      <c r="J18" s="5">
        <v>0</v>
      </c>
      <c r="K18" s="35">
        <f t="shared" ref="K18" si="18">J18</f>
        <v>0</v>
      </c>
      <c r="L18" s="35">
        <f t="shared" ref="L18:L19" si="19">K18</f>
        <v>0</v>
      </c>
      <c r="M18" s="35">
        <f t="shared" si="12"/>
        <v>0</v>
      </c>
      <c r="N18" s="36" t="s">
        <v>462</v>
      </c>
      <c r="O18" s="36" t="s">
        <v>462</v>
      </c>
      <c r="P18" s="4"/>
      <c r="Q18" s="6"/>
      <c r="R18" s="6"/>
      <c r="S18" s="36" t="s">
        <v>462</v>
      </c>
      <c r="T18" s="36" t="s">
        <v>462</v>
      </c>
      <c r="U18" s="36" t="s">
        <v>462</v>
      </c>
      <c r="V18" s="33" t="e">
        <f t="shared" si="13"/>
        <v>#VALUE!</v>
      </c>
      <c r="W18" s="33" t="e">
        <f t="shared" si="14"/>
        <v>#VALUE!</v>
      </c>
      <c r="X18" s="36" t="s">
        <v>462</v>
      </c>
      <c r="Y18" s="49" t="e">
        <f t="shared" si="16"/>
        <v>#VALUE!</v>
      </c>
      <c r="Z18" s="36"/>
      <c r="AA18" s="5">
        <f t="shared" ref="AA18:AA19" si="20">AB18+AC18+AD18</f>
        <v>6062870</v>
      </c>
      <c r="AB18" s="5">
        <v>1200000</v>
      </c>
      <c r="AC18" s="5">
        <v>1832800</v>
      </c>
      <c r="AD18" s="5">
        <v>3030070</v>
      </c>
      <c r="AE18" s="5" t="s">
        <v>462</v>
      </c>
      <c r="AF18" s="5" t="s">
        <v>462</v>
      </c>
      <c r="AG18" s="4"/>
      <c r="AH18" s="3">
        <v>44682</v>
      </c>
      <c r="AI18" s="3">
        <v>44743</v>
      </c>
      <c r="AJ18" s="3">
        <v>44880</v>
      </c>
      <c r="AK18" s="4" t="s">
        <v>462</v>
      </c>
    </row>
    <row r="19" spans="1:37" ht="173.25" x14ac:dyDescent="0.25">
      <c r="A19" s="8" t="s">
        <v>957</v>
      </c>
      <c r="B19" s="3">
        <v>44601</v>
      </c>
      <c r="C19" s="6">
        <v>1688</v>
      </c>
      <c r="D19" s="8" t="s">
        <v>1614</v>
      </c>
      <c r="E19" s="9" t="s">
        <v>1613</v>
      </c>
      <c r="F19" s="3">
        <v>44624</v>
      </c>
      <c r="G19" s="8" t="s">
        <v>1233</v>
      </c>
      <c r="H19" s="4" t="s">
        <v>940</v>
      </c>
      <c r="I19" s="4" t="s">
        <v>831</v>
      </c>
      <c r="J19" s="5">
        <v>147871994.59999999</v>
      </c>
      <c r="K19" s="35">
        <f t="shared" ref="K19" si="21">J19</f>
        <v>147871994.59999999</v>
      </c>
      <c r="L19" s="35">
        <f t="shared" si="19"/>
        <v>147871994.59999999</v>
      </c>
      <c r="M19" s="35">
        <f t="shared" ref="M19:M29" si="22">(K19*10)/110</f>
        <v>13442908.6</v>
      </c>
      <c r="N19" s="4" t="s">
        <v>1235</v>
      </c>
      <c r="O19" s="4" t="s">
        <v>1237</v>
      </c>
      <c r="P19" s="4" t="s">
        <v>22</v>
      </c>
      <c r="Q19" s="12">
        <v>100</v>
      </c>
      <c r="R19" s="6">
        <v>0</v>
      </c>
      <c r="S19" s="6" t="s">
        <v>1236</v>
      </c>
      <c r="T19" s="48">
        <v>10</v>
      </c>
      <c r="U19" s="33">
        <f>J19/AA19</f>
        <v>86.899999999999991</v>
      </c>
      <c r="V19" s="33">
        <f t="shared" ref="V19:V29" si="23">(U19*10)/110</f>
        <v>7.8999999999999986</v>
      </c>
      <c r="W19" s="33">
        <f t="shared" ref="W19:W29" si="24">U19-V19</f>
        <v>79</v>
      </c>
      <c r="X19" s="49">
        <f>U19*T19</f>
        <v>868.99999999999989</v>
      </c>
      <c r="Y19" s="49">
        <f t="shared" ref="Y19:Y29" si="25">W19*T19</f>
        <v>790</v>
      </c>
      <c r="Z19" s="49"/>
      <c r="AA19" s="5">
        <f t="shared" si="20"/>
        <v>1701634</v>
      </c>
      <c r="AB19" s="5">
        <v>1130000</v>
      </c>
      <c r="AC19" s="5">
        <v>571634</v>
      </c>
      <c r="AD19" s="5"/>
      <c r="AE19" s="5">
        <f>AA19/T19</f>
        <v>170163.4</v>
      </c>
      <c r="AF19" s="5">
        <f>_xlfn.CEILING.MATH(AE19)</f>
        <v>170164</v>
      </c>
      <c r="AG19" s="4"/>
      <c r="AH19" s="3">
        <v>44652</v>
      </c>
      <c r="AI19" s="3">
        <v>44743</v>
      </c>
      <c r="AJ19" s="3"/>
      <c r="AK19" s="4" t="s">
        <v>1169</v>
      </c>
    </row>
    <row r="20" spans="1:37" ht="63" x14ac:dyDescent="0.25">
      <c r="A20" s="8" t="s">
        <v>956</v>
      </c>
      <c r="B20" s="3">
        <v>44601</v>
      </c>
      <c r="C20" s="6">
        <v>1688</v>
      </c>
      <c r="D20" s="8" t="s">
        <v>462</v>
      </c>
      <c r="E20" s="4" t="s">
        <v>462</v>
      </c>
      <c r="F20" s="3" t="s">
        <v>462</v>
      </c>
      <c r="G20" s="6" t="s">
        <v>462</v>
      </c>
      <c r="H20" s="4" t="s">
        <v>462</v>
      </c>
      <c r="I20" s="4" t="s">
        <v>829</v>
      </c>
      <c r="J20" s="10" t="s">
        <v>462</v>
      </c>
      <c r="K20" s="10" t="s">
        <v>462</v>
      </c>
      <c r="L20" s="10" t="s">
        <v>462</v>
      </c>
      <c r="M20" s="35" t="e">
        <f t="shared" si="22"/>
        <v>#VALUE!</v>
      </c>
      <c r="N20" s="10" t="s">
        <v>462</v>
      </c>
      <c r="O20" s="10" t="s">
        <v>462</v>
      </c>
      <c r="P20" s="10" t="s">
        <v>462</v>
      </c>
      <c r="Q20" s="10" t="s">
        <v>462</v>
      </c>
      <c r="R20" s="10" t="s">
        <v>462</v>
      </c>
      <c r="S20" s="10" t="s">
        <v>462</v>
      </c>
      <c r="T20" s="50" t="s">
        <v>462</v>
      </c>
      <c r="U20" s="50" t="s">
        <v>462</v>
      </c>
      <c r="V20" s="33" t="e">
        <f t="shared" si="23"/>
        <v>#VALUE!</v>
      </c>
      <c r="W20" s="33" t="e">
        <f t="shared" si="24"/>
        <v>#VALUE!</v>
      </c>
      <c r="X20" s="51" t="s">
        <v>462</v>
      </c>
      <c r="Y20" s="49" t="e">
        <f t="shared" si="25"/>
        <v>#VALUE!</v>
      </c>
      <c r="Z20" s="51"/>
      <c r="AA20" s="10" t="s">
        <v>462</v>
      </c>
      <c r="AB20" s="10" t="s">
        <v>462</v>
      </c>
      <c r="AC20" s="10" t="s">
        <v>462</v>
      </c>
      <c r="AD20" s="10" t="s">
        <v>462</v>
      </c>
      <c r="AE20" s="10" t="s">
        <v>462</v>
      </c>
      <c r="AF20" s="10" t="s">
        <v>462</v>
      </c>
      <c r="AG20" s="10" t="s">
        <v>462</v>
      </c>
      <c r="AH20" s="10" t="s">
        <v>462</v>
      </c>
      <c r="AI20" s="10" t="s">
        <v>462</v>
      </c>
      <c r="AJ20" s="10" t="s">
        <v>462</v>
      </c>
      <c r="AK20" s="10" t="s">
        <v>462</v>
      </c>
    </row>
    <row r="21" spans="1:37" ht="157.5" x14ac:dyDescent="0.25">
      <c r="A21" s="8" t="s">
        <v>955</v>
      </c>
      <c r="B21" s="3">
        <v>44601</v>
      </c>
      <c r="C21" s="6">
        <v>1688</v>
      </c>
      <c r="D21" s="8" t="s">
        <v>1616</v>
      </c>
      <c r="E21" s="9" t="s">
        <v>1615</v>
      </c>
      <c r="F21" s="3">
        <v>44623</v>
      </c>
      <c r="G21" s="8" t="s">
        <v>1208</v>
      </c>
      <c r="H21" s="4" t="s">
        <v>940</v>
      </c>
      <c r="I21" s="4" t="s">
        <v>822</v>
      </c>
      <c r="J21" s="5">
        <v>144875.25</v>
      </c>
      <c r="K21" s="35">
        <f t="shared" ref="K21:L29" si="26">J21</f>
        <v>144875.25</v>
      </c>
      <c r="L21" s="35">
        <f t="shared" si="26"/>
        <v>144875.25</v>
      </c>
      <c r="M21" s="35">
        <f t="shared" si="22"/>
        <v>13170.477272727272</v>
      </c>
      <c r="N21" s="4" t="s">
        <v>1209</v>
      </c>
      <c r="O21" s="4" t="s">
        <v>1210</v>
      </c>
      <c r="P21" s="4" t="s">
        <v>22</v>
      </c>
      <c r="Q21" s="12">
        <v>100</v>
      </c>
      <c r="R21" s="6">
        <v>0</v>
      </c>
      <c r="S21" s="6" t="s">
        <v>427</v>
      </c>
      <c r="T21" s="48">
        <v>20</v>
      </c>
      <c r="U21" s="33">
        <f t="shared" ref="U21:U32" si="27">J21/AA21</f>
        <v>3.51</v>
      </c>
      <c r="V21" s="33">
        <f t="shared" si="23"/>
        <v>0.31909090909090904</v>
      </c>
      <c r="W21" s="33">
        <f t="shared" si="24"/>
        <v>3.1909090909090909</v>
      </c>
      <c r="X21" s="49">
        <f t="shared" ref="X21:X29" si="28">U21*T21</f>
        <v>70.199999999999989</v>
      </c>
      <c r="Y21" s="49">
        <f t="shared" si="25"/>
        <v>63.81818181818182</v>
      </c>
      <c r="Z21" s="49"/>
      <c r="AA21" s="5">
        <f t="shared" ref="AA21:AA29" si="29">AB21+AC21+AD21</f>
        <v>41275</v>
      </c>
      <c r="AB21" s="5">
        <v>41275</v>
      </c>
      <c r="AC21" s="5"/>
      <c r="AD21" s="5"/>
      <c r="AE21" s="5">
        <f t="shared" ref="AE21:AE32" si="30">AA21/T21</f>
        <v>2063.75</v>
      </c>
      <c r="AF21" s="5">
        <f t="shared" ref="AF21:AF29" si="31">_xlfn.CEILING.MATH(AE21)</f>
        <v>2064</v>
      </c>
      <c r="AG21" s="4"/>
      <c r="AH21" s="3">
        <v>44682</v>
      </c>
      <c r="AI21" s="3"/>
      <c r="AJ21" s="3"/>
      <c r="AK21" s="4" t="s">
        <v>1169</v>
      </c>
    </row>
    <row r="22" spans="1:37" ht="126" x14ac:dyDescent="0.25">
      <c r="A22" s="8" t="s">
        <v>964</v>
      </c>
      <c r="B22" s="3">
        <v>44601</v>
      </c>
      <c r="C22" s="6">
        <v>1688</v>
      </c>
      <c r="D22" s="8" t="s">
        <v>1618</v>
      </c>
      <c r="E22" s="9" t="s">
        <v>1617</v>
      </c>
      <c r="F22" s="3">
        <v>44624</v>
      </c>
      <c r="G22" s="8" t="s">
        <v>1234</v>
      </c>
      <c r="H22" s="4" t="s">
        <v>940</v>
      </c>
      <c r="I22" s="4" t="s">
        <v>826</v>
      </c>
      <c r="J22" s="5">
        <v>6995506.7199999997</v>
      </c>
      <c r="K22" s="35">
        <f t="shared" si="26"/>
        <v>6995506.7199999997</v>
      </c>
      <c r="L22" s="35">
        <f t="shared" si="26"/>
        <v>6995506.7199999997</v>
      </c>
      <c r="M22" s="35">
        <f t="shared" si="22"/>
        <v>635955.15636363637</v>
      </c>
      <c r="N22" s="4" t="s">
        <v>1239</v>
      </c>
      <c r="O22" s="4" t="s">
        <v>1237</v>
      </c>
      <c r="P22" s="4" t="s">
        <v>22</v>
      </c>
      <c r="Q22" s="12">
        <v>100</v>
      </c>
      <c r="R22" s="6">
        <v>0</v>
      </c>
      <c r="S22" s="6" t="s">
        <v>427</v>
      </c>
      <c r="T22" s="48">
        <v>10</v>
      </c>
      <c r="U22" s="33">
        <f t="shared" si="27"/>
        <v>77.959999999999994</v>
      </c>
      <c r="V22" s="33">
        <f t="shared" si="23"/>
        <v>7.0872727272727261</v>
      </c>
      <c r="W22" s="33">
        <f t="shared" si="24"/>
        <v>70.872727272727275</v>
      </c>
      <c r="X22" s="49">
        <f t="shared" si="28"/>
        <v>779.59999999999991</v>
      </c>
      <c r="Y22" s="49">
        <f t="shared" si="25"/>
        <v>708.72727272727275</v>
      </c>
      <c r="Z22" s="49"/>
      <c r="AA22" s="5">
        <f t="shared" si="29"/>
        <v>89732</v>
      </c>
      <c r="AB22" s="5">
        <v>58300</v>
      </c>
      <c r="AC22" s="5">
        <v>31432</v>
      </c>
      <c r="AD22" s="5"/>
      <c r="AE22" s="5">
        <f t="shared" si="30"/>
        <v>8973.2000000000007</v>
      </c>
      <c r="AF22" s="5">
        <f t="shared" si="31"/>
        <v>8974</v>
      </c>
      <c r="AG22" s="4"/>
      <c r="AH22" s="3">
        <v>44652</v>
      </c>
      <c r="AI22" s="3">
        <v>44743</v>
      </c>
      <c r="AJ22" s="3"/>
      <c r="AK22" s="4" t="s">
        <v>1169</v>
      </c>
    </row>
    <row r="23" spans="1:37" ht="173.25" x14ac:dyDescent="0.25">
      <c r="A23" s="8" t="s">
        <v>963</v>
      </c>
      <c r="B23" s="3">
        <v>44601</v>
      </c>
      <c r="C23" s="6">
        <v>1688</v>
      </c>
      <c r="D23" s="8" t="s">
        <v>1620</v>
      </c>
      <c r="E23" s="9" t="s">
        <v>1619</v>
      </c>
      <c r="F23" s="3">
        <v>44624</v>
      </c>
      <c r="G23" s="8" t="s">
        <v>1238</v>
      </c>
      <c r="H23" s="4" t="s">
        <v>940</v>
      </c>
      <c r="I23" s="4" t="s">
        <v>838</v>
      </c>
      <c r="J23" s="5">
        <v>294028089</v>
      </c>
      <c r="K23" s="35">
        <f t="shared" si="26"/>
        <v>294028089</v>
      </c>
      <c r="L23" s="35">
        <f t="shared" si="26"/>
        <v>294028089</v>
      </c>
      <c r="M23" s="35">
        <f t="shared" si="22"/>
        <v>26729826.272727273</v>
      </c>
      <c r="N23" s="4" t="s">
        <v>1235</v>
      </c>
      <c r="O23" s="4" t="s">
        <v>1240</v>
      </c>
      <c r="P23" s="4" t="s">
        <v>22</v>
      </c>
      <c r="Q23" s="12">
        <v>100</v>
      </c>
      <c r="R23" s="6">
        <v>0</v>
      </c>
      <c r="S23" s="6" t="s">
        <v>427</v>
      </c>
      <c r="T23" s="48">
        <v>10</v>
      </c>
      <c r="U23" s="33">
        <f t="shared" si="27"/>
        <v>77.959999999999994</v>
      </c>
      <c r="V23" s="33">
        <f t="shared" si="23"/>
        <v>7.0872727272727261</v>
      </c>
      <c r="W23" s="33">
        <f t="shared" si="24"/>
        <v>70.872727272727275</v>
      </c>
      <c r="X23" s="49">
        <f t="shared" si="28"/>
        <v>779.59999999999991</v>
      </c>
      <c r="Y23" s="49">
        <f t="shared" si="25"/>
        <v>708.72727272727275</v>
      </c>
      <c r="Z23" s="49"/>
      <c r="AA23" s="5">
        <f t="shared" si="29"/>
        <v>3771525</v>
      </c>
      <c r="AB23" s="5">
        <v>2360000</v>
      </c>
      <c r="AC23" s="5">
        <v>1411525</v>
      </c>
      <c r="AD23" s="5"/>
      <c r="AE23" s="5">
        <f t="shared" si="30"/>
        <v>377152.5</v>
      </c>
      <c r="AF23" s="5">
        <f t="shared" si="31"/>
        <v>377153</v>
      </c>
      <c r="AG23" s="4"/>
      <c r="AH23" s="3">
        <v>44652</v>
      </c>
      <c r="AI23" s="3">
        <v>44805</v>
      </c>
      <c r="AJ23" s="3"/>
      <c r="AK23" s="4" t="s">
        <v>1169</v>
      </c>
    </row>
    <row r="24" spans="1:37" ht="126" x14ac:dyDescent="0.25">
      <c r="A24" s="8" t="s">
        <v>962</v>
      </c>
      <c r="B24" s="3">
        <v>44601</v>
      </c>
      <c r="C24" s="6">
        <v>1688</v>
      </c>
      <c r="D24" s="8" t="s">
        <v>1622</v>
      </c>
      <c r="E24" s="9" t="s">
        <v>1621</v>
      </c>
      <c r="F24" s="3">
        <v>44630</v>
      </c>
      <c r="G24" s="8" t="s">
        <v>1354</v>
      </c>
      <c r="H24" s="4" t="s">
        <v>940</v>
      </c>
      <c r="I24" s="4" t="s">
        <v>854</v>
      </c>
      <c r="J24" s="5">
        <v>410021843</v>
      </c>
      <c r="K24" s="35">
        <f t="shared" si="26"/>
        <v>410021843</v>
      </c>
      <c r="L24" s="35">
        <f t="shared" si="26"/>
        <v>410021843</v>
      </c>
      <c r="M24" s="35">
        <f t="shared" si="22"/>
        <v>37274713</v>
      </c>
      <c r="N24" s="4" t="s">
        <v>943</v>
      </c>
      <c r="O24" s="4" t="s">
        <v>525</v>
      </c>
      <c r="P24" s="4" t="s">
        <v>22</v>
      </c>
      <c r="Q24" s="12">
        <v>100</v>
      </c>
      <c r="R24" s="6">
        <v>0</v>
      </c>
      <c r="S24" s="6" t="s">
        <v>427</v>
      </c>
      <c r="T24" s="48">
        <v>10</v>
      </c>
      <c r="U24" s="33">
        <f t="shared" si="27"/>
        <v>491.15</v>
      </c>
      <c r="V24" s="33">
        <f t="shared" si="23"/>
        <v>44.65</v>
      </c>
      <c r="W24" s="33">
        <f t="shared" si="24"/>
        <v>446.5</v>
      </c>
      <c r="X24" s="49">
        <f t="shared" si="28"/>
        <v>4911.5</v>
      </c>
      <c r="Y24" s="49">
        <f t="shared" si="25"/>
        <v>4465</v>
      </c>
      <c r="Z24" s="49"/>
      <c r="AA24" s="5">
        <f t="shared" si="29"/>
        <v>834820</v>
      </c>
      <c r="AB24" s="5">
        <v>834820</v>
      </c>
      <c r="AC24" s="5"/>
      <c r="AD24" s="5"/>
      <c r="AE24" s="5">
        <f t="shared" si="30"/>
        <v>83482</v>
      </c>
      <c r="AF24" s="5">
        <f t="shared" si="31"/>
        <v>83482</v>
      </c>
      <c r="AG24" s="4"/>
      <c r="AH24" s="3">
        <v>44805</v>
      </c>
      <c r="AI24" s="3"/>
      <c r="AJ24" s="3"/>
      <c r="AK24" s="4" t="s">
        <v>67</v>
      </c>
    </row>
    <row r="25" spans="1:37" ht="173.25" x14ac:dyDescent="0.25">
      <c r="A25" s="8" t="s">
        <v>961</v>
      </c>
      <c r="B25" s="3">
        <v>44601</v>
      </c>
      <c r="C25" s="6">
        <v>1688</v>
      </c>
      <c r="D25" s="8" t="s">
        <v>1770</v>
      </c>
      <c r="E25" s="9" t="s">
        <v>1674</v>
      </c>
      <c r="F25" s="3">
        <v>44623</v>
      </c>
      <c r="G25" s="6" t="s">
        <v>1211</v>
      </c>
      <c r="H25" s="4" t="s">
        <v>940</v>
      </c>
      <c r="I25" s="4" t="s">
        <v>846</v>
      </c>
      <c r="J25" s="5">
        <v>53426095.350000001</v>
      </c>
      <c r="K25" s="35">
        <f t="shared" si="26"/>
        <v>53426095.350000001</v>
      </c>
      <c r="L25" s="35">
        <f t="shared" si="26"/>
        <v>53426095.350000001</v>
      </c>
      <c r="M25" s="35">
        <f t="shared" si="22"/>
        <v>4856917.7590909088</v>
      </c>
      <c r="N25" s="4" t="s">
        <v>1216</v>
      </c>
      <c r="O25" s="4" t="s">
        <v>1210</v>
      </c>
      <c r="P25" s="4" t="s">
        <v>22</v>
      </c>
      <c r="Q25" s="12">
        <v>100</v>
      </c>
      <c r="R25" s="6">
        <v>0</v>
      </c>
      <c r="S25" s="6" t="s">
        <v>427</v>
      </c>
      <c r="T25" s="48">
        <v>20</v>
      </c>
      <c r="U25" s="33">
        <f t="shared" si="27"/>
        <v>4.3500000000000005</v>
      </c>
      <c r="V25" s="33">
        <f t="shared" si="23"/>
        <v>0.3954545454545455</v>
      </c>
      <c r="W25" s="33">
        <f t="shared" si="24"/>
        <v>3.954545454545455</v>
      </c>
      <c r="X25" s="49">
        <f t="shared" si="28"/>
        <v>87.000000000000014</v>
      </c>
      <c r="Y25" s="49">
        <f t="shared" si="25"/>
        <v>79.090909090909093</v>
      </c>
      <c r="Z25" s="49"/>
      <c r="AA25" s="5">
        <f t="shared" si="29"/>
        <v>12281861</v>
      </c>
      <c r="AB25" s="5">
        <v>5158400</v>
      </c>
      <c r="AC25" s="5">
        <v>6509346</v>
      </c>
      <c r="AD25" s="5">
        <v>614115</v>
      </c>
      <c r="AE25" s="5">
        <f t="shared" si="30"/>
        <v>614093.05000000005</v>
      </c>
      <c r="AF25" s="5">
        <f t="shared" si="31"/>
        <v>614094</v>
      </c>
      <c r="AG25" s="4"/>
      <c r="AH25" s="3">
        <v>44682</v>
      </c>
      <c r="AI25" s="3">
        <v>44805</v>
      </c>
      <c r="AJ25" s="3">
        <v>44866</v>
      </c>
      <c r="AK25" s="4" t="s">
        <v>3471</v>
      </c>
    </row>
    <row r="26" spans="1:37" ht="126" x14ac:dyDescent="0.25">
      <c r="A26" s="8" t="s">
        <v>960</v>
      </c>
      <c r="B26" s="3">
        <v>44601</v>
      </c>
      <c r="C26" s="6">
        <v>1688</v>
      </c>
      <c r="D26" s="8" t="s">
        <v>1772</v>
      </c>
      <c r="E26" s="9" t="s">
        <v>1771</v>
      </c>
      <c r="F26" s="3">
        <v>44623</v>
      </c>
      <c r="G26" s="6" t="s">
        <v>1212</v>
      </c>
      <c r="H26" s="4" t="s">
        <v>940</v>
      </c>
      <c r="I26" s="4" t="s">
        <v>757</v>
      </c>
      <c r="J26" s="5">
        <v>1251389.8899999999</v>
      </c>
      <c r="K26" s="35">
        <f t="shared" si="26"/>
        <v>1251389.8899999999</v>
      </c>
      <c r="L26" s="35">
        <f t="shared" si="26"/>
        <v>1251389.8899999999</v>
      </c>
      <c r="M26" s="35">
        <f t="shared" si="22"/>
        <v>113762.71727272726</v>
      </c>
      <c r="N26" s="4" t="s">
        <v>1217</v>
      </c>
      <c r="O26" s="4" t="s">
        <v>942</v>
      </c>
      <c r="P26" s="4" t="s">
        <v>22</v>
      </c>
      <c r="Q26" s="12">
        <v>100</v>
      </c>
      <c r="R26" s="6">
        <v>0</v>
      </c>
      <c r="S26" s="6" t="s">
        <v>427</v>
      </c>
      <c r="T26" s="52">
        <v>20</v>
      </c>
      <c r="U26" s="33">
        <f t="shared" si="27"/>
        <v>9.01</v>
      </c>
      <c r="V26" s="33">
        <f t="shared" si="23"/>
        <v>0.81909090909090909</v>
      </c>
      <c r="W26" s="33">
        <f t="shared" si="24"/>
        <v>8.1909090909090914</v>
      </c>
      <c r="X26" s="49">
        <f t="shared" si="28"/>
        <v>180.2</v>
      </c>
      <c r="Y26" s="49">
        <f t="shared" si="25"/>
        <v>163.81818181818181</v>
      </c>
      <c r="Z26" s="49"/>
      <c r="AA26" s="5">
        <f t="shared" si="29"/>
        <v>138889</v>
      </c>
      <c r="AB26" s="5">
        <v>69488</v>
      </c>
      <c r="AC26" s="5">
        <v>69401</v>
      </c>
      <c r="AD26" s="5"/>
      <c r="AE26" s="5">
        <f t="shared" si="30"/>
        <v>6944.45</v>
      </c>
      <c r="AF26" s="5">
        <f t="shared" si="31"/>
        <v>6945</v>
      </c>
      <c r="AG26" s="4"/>
      <c r="AH26" s="3">
        <v>44682</v>
      </c>
      <c r="AI26" s="3">
        <v>44805</v>
      </c>
      <c r="AJ26" s="3"/>
      <c r="AK26" s="4" t="s">
        <v>3615</v>
      </c>
    </row>
    <row r="27" spans="1:37" ht="94.5" x14ac:dyDescent="0.25">
      <c r="A27" s="8" t="s">
        <v>959</v>
      </c>
      <c r="B27" s="3">
        <v>44601</v>
      </c>
      <c r="C27" s="6">
        <v>1688</v>
      </c>
      <c r="D27" s="8" t="s">
        <v>1774</v>
      </c>
      <c r="E27" s="9" t="s">
        <v>1773</v>
      </c>
      <c r="F27" s="3">
        <v>44623</v>
      </c>
      <c r="G27" s="6" t="s">
        <v>1213</v>
      </c>
      <c r="H27" s="4" t="s">
        <v>940</v>
      </c>
      <c r="I27" s="4" t="s">
        <v>823</v>
      </c>
      <c r="J27" s="5">
        <v>7893941.3200000003</v>
      </c>
      <c r="K27" s="35">
        <f t="shared" si="26"/>
        <v>7893941.3200000003</v>
      </c>
      <c r="L27" s="35">
        <f t="shared" si="26"/>
        <v>7893941.3200000003</v>
      </c>
      <c r="M27" s="35">
        <f t="shared" si="22"/>
        <v>717631.02909090917</v>
      </c>
      <c r="N27" s="4" t="s">
        <v>1220</v>
      </c>
      <c r="O27" s="4" t="s">
        <v>1221</v>
      </c>
      <c r="P27" s="4" t="s">
        <v>22</v>
      </c>
      <c r="Q27" s="12">
        <v>100</v>
      </c>
      <c r="R27" s="6">
        <v>0</v>
      </c>
      <c r="S27" s="6" t="s">
        <v>427</v>
      </c>
      <c r="T27" s="48">
        <v>20</v>
      </c>
      <c r="U27" s="33">
        <f t="shared" si="27"/>
        <v>4.3600000000000003</v>
      </c>
      <c r="V27" s="33">
        <f t="shared" si="23"/>
        <v>0.39636363636363636</v>
      </c>
      <c r="W27" s="33">
        <f t="shared" si="24"/>
        <v>3.9636363636363638</v>
      </c>
      <c r="X27" s="49">
        <f t="shared" si="28"/>
        <v>87.2</v>
      </c>
      <c r="Y27" s="49">
        <f t="shared" si="25"/>
        <v>79.27272727272728</v>
      </c>
      <c r="Z27" s="49"/>
      <c r="AA27" s="5">
        <f t="shared" si="29"/>
        <v>1810537</v>
      </c>
      <c r="AB27" s="5">
        <v>1539499</v>
      </c>
      <c r="AC27" s="5">
        <v>271038</v>
      </c>
      <c r="AD27" s="5"/>
      <c r="AE27" s="5">
        <f t="shared" si="30"/>
        <v>90526.85</v>
      </c>
      <c r="AF27" s="5">
        <f t="shared" si="31"/>
        <v>90527</v>
      </c>
      <c r="AG27" s="4"/>
      <c r="AH27" s="3">
        <v>44682</v>
      </c>
      <c r="AI27" s="3">
        <v>44805</v>
      </c>
      <c r="AJ27" s="3"/>
      <c r="AK27" s="4" t="s">
        <v>3615</v>
      </c>
    </row>
    <row r="28" spans="1:37" ht="126" x14ac:dyDescent="0.25">
      <c r="A28" s="8" t="s">
        <v>958</v>
      </c>
      <c r="B28" s="3">
        <v>44601</v>
      </c>
      <c r="C28" s="6">
        <v>1688</v>
      </c>
      <c r="D28" s="8" t="s">
        <v>1776</v>
      </c>
      <c r="E28" s="9" t="s">
        <v>1775</v>
      </c>
      <c r="F28" s="3">
        <v>44623</v>
      </c>
      <c r="G28" s="6" t="s">
        <v>1214</v>
      </c>
      <c r="H28" s="4" t="s">
        <v>940</v>
      </c>
      <c r="I28" s="4" t="s">
        <v>821</v>
      </c>
      <c r="J28" s="5">
        <v>22903482.710000001</v>
      </c>
      <c r="K28" s="35">
        <f t="shared" si="26"/>
        <v>22903482.710000001</v>
      </c>
      <c r="L28" s="35">
        <f t="shared" si="26"/>
        <v>22903482.710000001</v>
      </c>
      <c r="M28" s="35">
        <f t="shared" si="22"/>
        <v>2082134.791818182</v>
      </c>
      <c r="N28" s="4" t="s">
        <v>1222</v>
      </c>
      <c r="O28" s="4" t="s">
        <v>942</v>
      </c>
      <c r="P28" s="4" t="s">
        <v>22</v>
      </c>
      <c r="Q28" s="12">
        <v>100</v>
      </c>
      <c r="R28" s="6">
        <v>0</v>
      </c>
      <c r="S28" s="6" t="s">
        <v>427</v>
      </c>
      <c r="T28" s="48">
        <v>20</v>
      </c>
      <c r="U28" s="33">
        <f t="shared" si="27"/>
        <v>10.09</v>
      </c>
      <c r="V28" s="33">
        <f t="shared" si="23"/>
        <v>0.91727272727272735</v>
      </c>
      <c r="W28" s="33">
        <f t="shared" si="24"/>
        <v>9.172727272727272</v>
      </c>
      <c r="X28" s="49">
        <f t="shared" si="28"/>
        <v>201.8</v>
      </c>
      <c r="Y28" s="49">
        <f t="shared" si="25"/>
        <v>183.45454545454544</v>
      </c>
      <c r="Z28" s="49"/>
      <c r="AA28" s="5">
        <f t="shared" si="29"/>
        <v>2269919</v>
      </c>
      <c r="AB28" s="5">
        <v>1424380</v>
      </c>
      <c r="AC28" s="5">
        <v>845539</v>
      </c>
      <c r="AD28" s="5"/>
      <c r="AE28" s="5">
        <f t="shared" si="30"/>
        <v>113495.95</v>
      </c>
      <c r="AF28" s="5">
        <f t="shared" si="31"/>
        <v>113496</v>
      </c>
      <c r="AG28" s="4"/>
      <c r="AH28" s="3">
        <v>44682</v>
      </c>
      <c r="AI28" s="3">
        <v>44915</v>
      </c>
      <c r="AJ28" s="3"/>
      <c r="AK28" s="4" t="s">
        <v>3471</v>
      </c>
    </row>
    <row r="29" spans="1:37" ht="189" x14ac:dyDescent="0.25">
      <c r="A29" s="8" t="s">
        <v>976</v>
      </c>
      <c r="B29" s="3">
        <v>44602</v>
      </c>
      <c r="C29" s="6">
        <v>1688</v>
      </c>
      <c r="D29" s="8" t="s">
        <v>1778</v>
      </c>
      <c r="E29" s="9" t="s">
        <v>1777</v>
      </c>
      <c r="F29" s="3">
        <v>44623</v>
      </c>
      <c r="G29" s="6" t="s">
        <v>1215</v>
      </c>
      <c r="H29" s="4" t="s">
        <v>940</v>
      </c>
      <c r="I29" s="4" t="s">
        <v>868</v>
      </c>
      <c r="J29" s="5">
        <v>4357631.25</v>
      </c>
      <c r="K29" s="35">
        <f t="shared" si="26"/>
        <v>4357631.25</v>
      </c>
      <c r="L29" s="35">
        <f t="shared" si="26"/>
        <v>4357631.25</v>
      </c>
      <c r="M29" s="35">
        <f t="shared" si="22"/>
        <v>396148.29545454547</v>
      </c>
      <c r="N29" s="4" t="s">
        <v>941</v>
      </c>
      <c r="O29" s="4" t="s">
        <v>942</v>
      </c>
      <c r="P29" s="4" t="s">
        <v>22</v>
      </c>
      <c r="Q29" s="12">
        <v>100</v>
      </c>
      <c r="R29" s="6">
        <v>0</v>
      </c>
      <c r="S29" s="6" t="s">
        <v>427</v>
      </c>
      <c r="T29" s="48">
        <v>10</v>
      </c>
      <c r="U29" s="33">
        <f t="shared" si="27"/>
        <v>162.75</v>
      </c>
      <c r="V29" s="33">
        <f t="shared" si="23"/>
        <v>14.795454545454545</v>
      </c>
      <c r="W29" s="33">
        <f t="shared" si="24"/>
        <v>147.95454545454547</v>
      </c>
      <c r="X29" s="49">
        <f t="shared" si="28"/>
        <v>1627.5</v>
      </c>
      <c r="Y29" s="49">
        <f t="shared" si="25"/>
        <v>1479.5454545454547</v>
      </c>
      <c r="Z29" s="49"/>
      <c r="AA29" s="5">
        <f t="shared" si="29"/>
        <v>26775</v>
      </c>
      <c r="AB29" s="5">
        <v>26775</v>
      </c>
      <c r="AC29" s="5"/>
      <c r="AD29" s="5"/>
      <c r="AE29" s="5">
        <f t="shared" si="30"/>
        <v>2677.5</v>
      </c>
      <c r="AF29" s="5">
        <f t="shared" si="31"/>
        <v>2678</v>
      </c>
      <c r="AG29" s="4"/>
      <c r="AH29" s="3">
        <v>44805</v>
      </c>
      <c r="AI29" s="3"/>
      <c r="AJ29" s="3"/>
      <c r="AK29" s="4" t="s">
        <v>67</v>
      </c>
    </row>
    <row r="30" spans="1:37" ht="94.5" x14ac:dyDescent="0.25">
      <c r="A30" s="8" t="s">
        <v>1150</v>
      </c>
      <c r="B30" s="3">
        <v>44614</v>
      </c>
      <c r="C30" s="6">
        <v>1688</v>
      </c>
      <c r="D30" s="8" t="s">
        <v>2313</v>
      </c>
      <c r="E30" s="9" t="s">
        <v>2308</v>
      </c>
      <c r="F30" s="3">
        <v>44635</v>
      </c>
      <c r="G30" s="8" t="s">
        <v>1431</v>
      </c>
      <c r="H30" s="4" t="s">
        <v>131</v>
      </c>
      <c r="I30" s="4" t="s">
        <v>978</v>
      </c>
      <c r="J30" s="5">
        <v>290526566</v>
      </c>
      <c r="K30" s="35">
        <f t="shared" ref="K30:L30" si="32">J30</f>
        <v>290526566</v>
      </c>
      <c r="L30" s="35">
        <f t="shared" si="32"/>
        <v>290526566</v>
      </c>
      <c r="M30" s="35">
        <f t="shared" ref="M30:M31" si="33">(K30*10)/110</f>
        <v>26411506</v>
      </c>
      <c r="N30" s="4" t="s">
        <v>1432</v>
      </c>
      <c r="O30" s="4" t="s">
        <v>1210</v>
      </c>
      <c r="P30" s="4" t="s">
        <v>22</v>
      </c>
      <c r="Q30" s="12">
        <v>100</v>
      </c>
      <c r="R30" s="6">
        <v>0</v>
      </c>
      <c r="S30" s="6" t="s">
        <v>427</v>
      </c>
      <c r="T30" s="48">
        <v>5</v>
      </c>
      <c r="U30" s="33">
        <f t="shared" si="27"/>
        <v>411.4</v>
      </c>
      <c r="V30" s="33">
        <f t="shared" ref="V30:V31" si="34">(U30*10)/110</f>
        <v>37.4</v>
      </c>
      <c r="W30" s="33">
        <f t="shared" ref="W30:W31" si="35">U30-V30</f>
        <v>374</v>
      </c>
      <c r="X30" s="49">
        <f t="shared" ref="X30" si="36">U30*T30</f>
        <v>2057</v>
      </c>
      <c r="Y30" s="49">
        <f t="shared" ref="Y30:Y31" si="37">W30*T30</f>
        <v>1870</v>
      </c>
      <c r="Z30" s="49"/>
      <c r="AA30" s="5">
        <f t="shared" ref="AA30" si="38">AB30+AC30+AD30</f>
        <v>706190</v>
      </c>
      <c r="AB30" s="5">
        <v>706190</v>
      </c>
      <c r="AC30" s="5"/>
      <c r="AD30" s="5"/>
      <c r="AE30" s="5">
        <f t="shared" si="30"/>
        <v>141238</v>
      </c>
      <c r="AF30" s="5">
        <f t="shared" ref="AF30" si="39">_xlfn.CEILING.MATH(AE30)</f>
        <v>141238</v>
      </c>
      <c r="AG30" s="4"/>
      <c r="AH30" s="3">
        <v>44671</v>
      </c>
      <c r="AI30" s="3"/>
      <c r="AJ30" s="3"/>
      <c r="AK30" s="4" t="s">
        <v>1169</v>
      </c>
    </row>
    <row r="31" spans="1:37" ht="75" x14ac:dyDescent="0.25">
      <c r="A31" s="8" t="s">
        <v>1327</v>
      </c>
      <c r="B31" s="3">
        <v>44625</v>
      </c>
      <c r="C31" s="6">
        <v>1688</v>
      </c>
      <c r="D31" s="8" t="s">
        <v>2698</v>
      </c>
      <c r="E31" s="9" t="s">
        <v>2691</v>
      </c>
      <c r="F31" s="3">
        <v>44645</v>
      </c>
      <c r="G31" s="6" t="s">
        <v>1694</v>
      </c>
      <c r="H31" s="4" t="s">
        <v>1672</v>
      </c>
      <c r="I31" s="4" t="s">
        <v>1090</v>
      </c>
      <c r="J31" s="5">
        <v>91064307.400000006</v>
      </c>
      <c r="K31" s="35">
        <f t="shared" ref="K31:L31" si="40">J31</f>
        <v>91064307.400000006</v>
      </c>
      <c r="L31" s="35">
        <f t="shared" si="40"/>
        <v>91064307.400000006</v>
      </c>
      <c r="M31" s="35">
        <f t="shared" si="33"/>
        <v>8278573.4000000004</v>
      </c>
      <c r="N31" s="4" t="s">
        <v>1673</v>
      </c>
      <c r="O31" s="4" t="s">
        <v>666</v>
      </c>
      <c r="P31" s="4" t="s">
        <v>22</v>
      </c>
      <c r="Q31" s="12">
        <v>100</v>
      </c>
      <c r="R31" s="6">
        <v>0</v>
      </c>
      <c r="S31" s="6" t="s">
        <v>427</v>
      </c>
      <c r="T31" s="48">
        <v>100</v>
      </c>
      <c r="U31" s="33">
        <f t="shared" si="27"/>
        <v>15.020000000000001</v>
      </c>
      <c r="V31" s="33">
        <f t="shared" si="34"/>
        <v>1.3654545454545457</v>
      </c>
      <c r="W31" s="33">
        <f t="shared" si="35"/>
        <v>13.654545454545456</v>
      </c>
      <c r="X31" s="49">
        <f t="shared" ref="X31" si="41">U31*T31</f>
        <v>1502.0000000000002</v>
      </c>
      <c r="Y31" s="49">
        <f t="shared" si="37"/>
        <v>1365.4545454545455</v>
      </c>
      <c r="Z31" s="49"/>
      <c r="AA31" s="5">
        <f t="shared" ref="AA31" si="42">AB31+AC31+AD31</f>
        <v>6062870</v>
      </c>
      <c r="AB31" s="5">
        <v>3031500</v>
      </c>
      <c r="AC31" s="5">
        <v>3031370</v>
      </c>
      <c r="AD31" s="5"/>
      <c r="AE31" s="5">
        <f t="shared" si="30"/>
        <v>60628.7</v>
      </c>
      <c r="AF31" s="5">
        <f t="shared" ref="AF31" si="43">_xlfn.CEILING.MATH(AE31)</f>
        <v>60629</v>
      </c>
      <c r="AG31" s="4"/>
      <c r="AH31" s="3">
        <v>44727</v>
      </c>
      <c r="AI31" s="3">
        <v>44880</v>
      </c>
      <c r="AJ31" s="3"/>
      <c r="AK31" s="4" t="s">
        <v>67</v>
      </c>
    </row>
    <row r="32" spans="1:37" ht="78.75" x14ac:dyDescent="0.25">
      <c r="A32" s="8" t="s">
        <v>1313</v>
      </c>
      <c r="B32" s="3">
        <v>44630</v>
      </c>
      <c r="C32" s="6">
        <v>1688</v>
      </c>
      <c r="D32" s="8" t="s">
        <v>2874</v>
      </c>
      <c r="E32" s="9" t="s">
        <v>1812</v>
      </c>
      <c r="F32" s="3">
        <v>44649</v>
      </c>
      <c r="G32" s="6" t="s">
        <v>1811</v>
      </c>
      <c r="H32" s="4" t="s">
        <v>940</v>
      </c>
      <c r="I32" s="4" t="s">
        <v>1165</v>
      </c>
      <c r="J32" s="5">
        <v>12906013.050000001</v>
      </c>
      <c r="K32" s="35">
        <f t="shared" ref="K32:L32" si="44">J32</f>
        <v>12906013.050000001</v>
      </c>
      <c r="L32" s="35">
        <f t="shared" si="44"/>
        <v>12906013.050000001</v>
      </c>
      <c r="M32" s="35">
        <f t="shared" ref="M32:M37" si="45">(K32*10)/110</f>
        <v>1173273.9136363636</v>
      </c>
      <c r="N32" s="4" t="s">
        <v>1813</v>
      </c>
      <c r="O32" s="4" t="s">
        <v>525</v>
      </c>
      <c r="P32" s="4" t="s">
        <v>22</v>
      </c>
      <c r="Q32" s="12">
        <v>100</v>
      </c>
      <c r="R32" s="6">
        <v>0</v>
      </c>
      <c r="S32" s="6" t="s">
        <v>427</v>
      </c>
      <c r="T32" s="48">
        <v>10</v>
      </c>
      <c r="U32" s="33">
        <f t="shared" si="27"/>
        <v>44.45</v>
      </c>
      <c r="V32" s="33">
        <f t="shared" ref="V32:V37" si="46">(U32*10)/110</f>
        <v>4.040909090909091</v>
      </c>
      <c r="W32" s="33">
        <f t="shared" ref="W32:W37" si="47">U32-V32</f>
        <v>40.409090909090914</v>
      </c>
      <c r="X32" s="49">
        <f t="shared" ref="X32" si="48">U32*T32</f>
        <v>444.5</v>
      </c>
      <c r="Y32" s="49">
        <f t="shared" ref="Y32:Y37" si="49">W32*T32</f>
        <v>404.09090909090912</v>
      </c>
      <c r="Z32" s="49"/>
      <c r="AA32" s="5">
        <f t="shared" ref="AA32" si="50">AB32+AC32+AD32</f>
        <v>290349</v>
      </c>
      <c r="AB32" s="5">
        <v>290349</v>
      </c>
      <c r="AC32" s="5"/>
      <c r="AD32" s="5"/>
      <c r="AE32" s="5">
        <f t="shared" si="30"/>
        <v>29034.9</v>
      </c>
      <c r="AF32" s="5">
        <f t="shared" ref="AF32" si="51">_xlfn.CEILING.MATH(AE32)</f>
        <v>29035</v>
      </c>
      <c r="AG32" s="4"/>
      <c r="AH32" s="3">
        <v>44682</v>
      </c>
      <c r="AI32" s="3"/>
      <c r="AJ32" s="3"/>
      <c r="AK32" s="4" t="s">
        <v>1169</v>
      </c>
    </row>
    <row r="33" spans="1:37" ht="63" x14ac:dyDescent="0.25">
      <c r="A33" s="8" t="s">
        <v>1733</v>
      </c>
      <c r="B33" s="3">
        <v>44637</v>
      </c>
      <c r="C33" s="6">
        <v>1688</v>
      </c>
      <c r="D33" s="8" t="s">
        <v>462</v>
      </c>
      <c r="E33" s="4" t="s">
        <v>462</v>
      </c>
      <c r="F33" s="3" t="s">
        <v>462</v>
      </c>
      <c r="G33" s="6" t="s">
        <v>462</v>
      </c>
      <c r="H33" s="4" t="s">
        <v>462</v>
      </c>
      <c r="I33" s="4" t="s">
        <v>1346</v>
      </c>
      <c r="J33" s="10" t="s">
        <v>462</v>
      </c>
      <c r="K33" s="10" t="s">
        <v>462</v>
      </c>
      <c r="L33" s="10" t="s">
        <v>462</v>
      </c>
      <c r="M33" s="35" t="e">
        <f t="shared" si="45"/>
        <v>#VALUE!</v>
      </c>
      <c r="N33" s="10" t="s">
        <v>462</v>
      </c>
      <c r="O33" s="10" t="s">
        <v>462</v>
      </c>
      <c r="P33" s="10" t="s">
        <v>462</v>
      </c>
      <c r="Q33" s="10" t="s">
        <v>462</v>
      </c>
      <c r="R33" s="10" t="s">
        <v>462</v>
      </c>
      <c r="S33" s="10" t="s">
        <v>462</v>
      </c>
      <c r="T33" s="50" t="s">
        <v>462</v>
      </c>
      <c r="U33" s="50" t="s">
        <v>462</v>
      </c>
      <c r="V33" s="33" t="e">
        <f t="shared" si="46"/>
        <v>#VALUE!</v>
      </c>
      <c r="W33" s="33" t="e">
        <f t="shared" si="47"/>
        <v>#VALUE!</v>
      </c>
      <c r="X33" s="51" t="s">
        <v>462</v>
      </c>
      <c r="Y33" s="49" t="e">
        <f t="shared" si="49"/>
        <v>#VALUE!</v>
      </c>
      <c r="Z33" s="51"/>
      <c r="AA33" s="10" t="s">
        <v>462</v>
      </c>
      <c r="AB33" s="10" t="s">
        <v>462</v>
      </c>
      <c r="AC33" s="10" t="s">
        <v>462</v>
      </c>
      <c r="AD33" s="10" t="s">
        <v>462</v>
      </c>
      <c r="AE33" s="10" t="s">
        <v>462</v>
      </c>
      <c r="AF33" s="10" t="s">
        <v>462</v>
      </c>
      <c r="AG33" s="10" t="s">
        <v>462</v>
      </c>
      <c r="AH33" s="10" t="s">
        <v>462</v>
      </c>
      <c r="AI33" s="10" t="s">
        <v>462</v>
      </c>
      <c r="AJ33" s="10" t="s">
        <v>462</v>
      </c>
      <c r="AK33" s="10" t="s">
        <v>462</v>
      </c>
    </row>
    <row r="34" spans="1:37" ht="63" x14ac:dyDescent="0.25">
      <c r="A34" s="8" t="s">
        <v>1727</v>
      </c>
      <c r="B34" s="3">
        <v>44637</v>
      </c>
      <c r="C34" s="6">
        <v>1688</v>
      </c>
      <c r="D34" s="8" t="s">
        <v>462</v>
      </c>
      <c r="E34" s="4" t="s">
        <v>462</v>
      </c>
      <c r="F34" s="3" t="s">
        <v>462</v>
      </c>
      <c r="G34" s="6" t="s">
        <v>462</v>
      </c>
      <c r="H34" s="4" t="s">
        <v>462</v>
      </c>
      <c r="I34" s="4" t="s">
        <v>1346</v>
      </c>
      <c r="J34" s="10" t="s">
        <v>462</v>
      </c>
      <c r="K34" s="10" t="s">
        <v>462</v>
      </c>
      <c r="L34" s="10" t="s">
        <v>462</v>
      </c>
      <c r="M34" s="35" t="e">
        <f t="shared" si="45"/>
        <v>#VALUE!</v>
      </c>
      <c r="N34" s="10" t="s">
        <v>462</v>
      </c>
      <c r="O34" s="10" t="s">
        <v>462</v>
      </c>
      <c r="P34" s="10" t="s">
        <v>462</v>
      </c>
      <c r="Q34" s="10" t="s">
        <v>462</v>
      </c>
      <c r="R34" s="10" t="s">
        <v>462</v>
      </c>
      <c r="S34" s="10" t="s">
        <v>462</v>
      </c>
      <c r="T34" s="50" t="s">
        <v>462</v>
      </c>
      <c r="U34" s="50" t="s">
        <v>462</v>
      </c>
      <c r="V34" s="33" t="e">
        <f t="shared" si="46"/>
        <v>#VALUE!</v>
      </c>
      <c r="W34" s="33" t="e">
        <f t="shared" si="47"/>
        <v>#VALUE!</v>
      </c>
      <c r="X34" s="51" t="s">
        <v>462</v>
      </c>
      <c r="Y34" s="49" t="e">
        <f t="shared" si="49"/>
        <v>#VALUE!</v>
      </c>
      <c r="Z34" s="51"/>
      <c r="AA34" s="10" t="s">
        <v>462</v>
      </c>
      <c r="AB34" s="10" t="s">
        <v>462</v>
      </c>
      <c r="AC34" s="10" t="s">
        <v>462</v>
      </c>
      <c r="AD34" s="10" t="s">
        <v>462</v>
      </c>
      <c r="AE34" s="10" t="s">
        <v>462</v>
      </c>
      <c r="AF34" s="10" t="s">
        <v>462</v>
      </c>
      <c r="AG34" s="10" t="s">
        <v>462</v>
      </c>
      <c r="AH34" s="10" t="s">
        <v>462</v>
      </c>
      <c r="AI34" s="10" t="s">
        <v>462</v>
      </c>
      <c r="AJ34" s="10" t="s">
        <v>462</v>
      </c>
      <c r="AK34" s="10" t="s">
        <v>462</v>
      </c>
    </row>
    <row r="35" spans="1:37" ht="94.5" x14ac:dyDescent="0.25">
      <c r="A35" s="8" t="s">
        <v>1752</v>
      </c>
      <c r="B35" s="3">
        <v>44637</v>
      </c>
      <c r="C35" s="6">
        <v>1688</v>
      </c>
      <c r="D35" s="8" t="s">
        <v>462</v>
      </c>
      <c r="E35" s="4" t="s">
        <v>462</v>
      </c>
      <c r="F35" s="3" t="s">
        <v>462</v>
      </c>
      <c r="G35" s="6" t="s">
        <v>462</v>
      </c>
      <c r="H35" s="4" t="s">
        <v>462</v>
      </c>
      <c r="I35" s="4" t="s">
        <v>1345</v>
      </c>
      <c r="J35" s="10" t="s">
        <v>462</v>
      </c>
      <c r="K35" s="10" t="s">
        <v>462</v>
      </c>
      <c r="L35" s="10" t="s">
        <v>462</v>
      </c>
      <c r="M35" s="35" t="e">
        <f t="shared" si="45"/>
        <v>#VALUE!</v>
      </c>
      <c r="N35" s="10" t="s">
        <v>462</v>
      </c>
      <c r="O35" s="10" t="s">
        <v>462</v>
      </c>
      <c r="P35" s="10" t="s">
        <v>462</v>
      </c>
      <c r="Q35" s="10" t="s">
        <v>462</v>
      </c>
      <c r="R35" s="10" t="s">
        <v>462</v>
      </c>
      <c r="S35" s="10" t="s">
        <v>462</v>
      </c>
      <c r="T35" s="50" t="s">
        <v>462</v>
      </c>
      <c r="U35" s="50" t="s">
        <v>462</v>
      </c>
      <c r="V35" s="33" t="e">
        <f t="shared" si="46"/>
        <v>#VALUE!</v>
      </c>
      <c r="W35" s="33" t="e">
        <f t="shared" si="47"/>
        <v>#VALUE!</v>
      </c>
      <c r="X35" s="51" t="s">
        <v>462</v>
      </c>
      <c r="Y35" s="49" t="e">
        <f t="shared" si="49"/>
        <v>#VALUE!</v>
      </c>
      <c r="Z35" s="51"/>
      <c r="AA35" s="10" t="s">
        <v>462</v>
      </c>
      <c r="AB35" s="10" t="s">
        <v>462</v>
      </c>
      <c r="AC35" s="10" t="s">
        <v>462</v>
      </c>
      <c r="AD35" s="10" t="s">
        <v>462</v>
      </c>
      <c r="AE35" s="10" t="s">
        <v>462</v>
      </c>
      <c r="AF35" s="10" t="s">
        <v>462</v>
      </c>
      <c r="AG35" s="10" t="s">
        <v>462</v>
      </c>
      <c r="AH35" s="10" t="s">
        <v>462</v>
      </c>
      <c r="AI35" s="10" t="s">
        <v>462</v>
      </c>
      <c r="AJ35" s="10" t="s">
        <v>462</v>
      </c>
      <c r="AK35" s="10" t="s">
        <v>462</v>
      </c>
    </row>
    <row r="36" spans="1:37" ht="173.25" x14ac:dyDescent="0.25">
      <c r="A36" s="8" t="s">
        <v>1715</v>
      </c>
      <c r="B36" s="3">
        <v>44645</v>
      </c>
      <c r="C36" s="6">
        <v>1688</v>
      </c>
      <c r="D36" s="8" t="s">
        <v>462</v>
      </c>
      <c r="E36" s="4" t="s">
        <v>462</v>
      </c>
      <c r="F36" s="3" t="s">
        <v>462</v>
      </c>
      <c r="G36" s="6" t="s">
        <v>462</v>
      </c>
      <c r="H36" s="4" t="s">
        <v>462</v>
      </c>
      <c r="I36" s="4" t="s">
        <v>1716</v>
      </c>
      <c r="J36" s="10" t="s">
        <v>462</v>
      </c>
      <c r="K36" s="10" t="s">
        <v>462</v>
      </c>
      <c r="L36" s="10" t="s">
        <v>462</v>
      </c>
      <c r="M36" s="35" t="e">
        <f t="shared" si="45"/>
        <v>#VALUE!</v>
      </c>
      <c r="N36" s="10" t="s">
        <v>462</v>
      </c>
      <c r="O36" s="10" t="s">
        <v>462</v>
      </c>
      <c r="P36" s="10" t="s">
        <v>462</v>
      </c>
      <c r="Q36" s="10" t="s">
        <v>462</v>
      </c>
      <c r="R36" s="10" t="s">
        <v>462</v>
      </c>
      <c r="S36" s="10" t="s">
        <v>462</v>
      </c>
      <c r="T36" s="50" t="s">
        <v>462</v>
      </c>
      <c r="U36" s="50" t="s">
        <v>462</v>
      </c>
      <c r="V36" s="33" t="e">
        <f t="shared" si="46"/>
        <v>#VALUE!</v>
      </c>
      <c r="W36" s="33" t="e">
        <f t="shared" si="47"/>
        <v>#VALUE!</v>
      </c>
      <c r="X36" s="51" t="s">
        <v>462</v>
      </c>
      <c r="Y36" s="49" t="e">
        <f t="shared" si="49"/>
        <v>#VALUE!</v>
      </c>
      <c r="Z36" s="51"/>
      <c r="AA36" s="10" t="s">
        <v>462</v>
      </c>
      <c r="AB36" s="10" t="s">
        <v>462</v>
      </c>
      <c r="AC36" s="10" t="s">
        <v>462</v>
      </c>
      <c r="AD36" s="10" t="s">
        <v>462</v>
      </c>
      <c r="AE36" s="10" t="s">
        <v>462</v>
      </c>
      <c r="AF36" s="10" t="s">
        <v>462</v>
      </c>
      <c r="AG36" s="10" t="s">
        <v>462</v>
      </c>
      <c r="AH36" s="10" t="s">
        <v>462</v>
      </c>
      <c r="AI36" s="10" t="s">
        <v>462</v>
      </c>
      <c r="AJ36" s="10" t="s">
        <v>462</v>
      </c>
      <c r="AK36" s="10" t="s">
        <v>462</v>
      </c>
    </row>
    <row r="37" spans="1:37" ht="94.5" x14ac:dyDescent="0.25">
      <c r="A37" s="8" t="s">
        <v>1833</v>
      </c>
      <c r="B37" s="3">
        <v>44652</v>
      </c>
      <c r="C37" s="6">
        <v>1688</v>
      </c>
      <c r="D37" s="8" t="s">
        <v>3169</v>
      </c>
      <c r="E37" s="9" t="s">
        <v>3156</v>
      </c>
      <c r="F37" s="3">
        <v>44673</v>
      </c>
      <c r="G37" s="8" t="s">
        <v>2240</v>
      </c>
      <c r="H37" s="4" t="s">
        <v>2241</v>
      </c>
      <c r="I37" s="4" t="s">
        <v>1345</v>
      </c>
      <c r="J37" s="5">
        <v>17182880</v>
      </c>
      <c r="K37" s="35">
        <f t="shared" ref="K37:L37" si="52">J37</f>
        <v>17182880</v>
      </c>
      <c r="L37" s="35">
        <f t="shared" si="52"/>
        <v>17182880</v>
      </c>
      <c r="M37" s="35">
        <f t="shared" si="45"/>
        <v>1562080</v>
      </c>
      <c r="N37" s="4" t="s">
        <v>2242</v>
      </c>
      <c r="O37" s="4" t="s">
        <v>367</v>
      </c>
      <c r="P37" s="4" t="s">
        <v>22</v>
      </c>
      <c r="Q37" s="12">
        <v>100</v>
      </c>
      <c r="R37" s="6">
        <v>0</v>
      </c>
      <c r="S37" s="6" t="s">
        <v>427</v>
      </c>
      <c r="T37" s="48">
        <v>5</v>
      </c>
      <c r="U37" s="33">
        <f>J37/AA37</f>
        <v>176</v>
      </c>
      <c r="V37" s="33">
        <f t="shared" si="46"/>
        <v>16</v>
      </c>
      <c r="W37" s="33">
        <f t="shared" si="47"/>
        <v>160</v>
      </c>
      <c r="X37" s="49">
        <f>U37*T37</f>
        <v>880</v>
      </c>
      <c r="Y37" s="49">
        <f t="shared" si="49"/>
        <v>800</v>
      </c>
      <c r="Z37" s="49"/>
      <c r="AA37" s="5">
        <f t="shared" ref="AA37" si="53">AB37+AC37+AD37</f>
        <v>97630</v>
      </c>
      <c r="AB37" s="5">
        <v>97630</v>
      </c>
      <c r="AC37" s="5"/>
      <c r="AD37" s="5"/>
      <c r="AE37" s="5">
        <f>AA37/T37</f>
        <v>19526</v>
      </c>
      <c r="AF37" s="5">
        <f t="shared" ref="AF37" si="54">_xlfn.CEILING.MATH(AE37)</f>
        <v>19526</v>
      </c>
      <c r="AG37" s="4"/>
      <c r="AH37" s="3">
        <v>44896</v>
      </c>
      <c r="AI37" s="3"/>
      <c r="AJ37" s="3"/>
      <c r="AK37" s="4" t="s">
        <v>67</v>
      </c>
    </row>
    <row r="38" spans="1:37" ht="63" x14ac:dyDescent="0.25">
      <c r="A38" s="8" t="s">
        <v>2031</v>
      </c>
      <c r="B38" s="3">
        <v>44663</v>
      </c>
      <c r="C38" s="6">
        <v>1688</v>
      </c>
      <c r="D38" s="4" t="s">
        <v>462</v>
      </c>
      <c r="E38" s="4" t="s">
        <v>462</v>
      </c>
      <c r="F38" s="3" t="s">
        <v>462</v>
      </c>
      <c r="G38" s="6" t="s">
        <v>462</v>
      </c>
      <c r="H38" s="4" t="s">
        <v>462</v>
      </c>
      <c r="I38" s="4" t="s">
        <v>1346</v>
      </c>
      <c r="J38" s="10" t="s">
        <v>462</v>
      </c>
      <c r="K38" s="10" t="s">
        <v>462</v>
      </c>
      <c r="L38" s="10" t="s">
        <v>462</v>
      </c>
      <c r="M38" s="35" t="e">
        <f t="shared" ref="M38:M41" si="55">(K38*10)/110</f>
        <v>#VALUE!</v>
      </c>
      <c r="N38" s="10" t="s">
        <v>462</v>
      </c>
      <c r="O38" s="10" t="s">
        <v>462</v>
      </c>
      <c r="P38" s="10" t="s">
        <v>462</v>
      </c>
      <c r="Q38" s="10" t="s">
        <v>462</v>
      </c>
      <c r="R38" s="10" t="s">
        <v>462</v>
      </c>
      <c r="S38" s="10" t="s">
        <v>462</v>
      </c>
      <c r="T38" s="50" t="s">
        <v>462</v>
      </c>
      <c r="U38" s="50" t="s">
        <v>462</v>
      </c>
      <c r="V38" s="33" t="e">
        <f t="shared" ref="V38:V41" si="56">(U38*10)/110</f>
        <v>#VALUE!</v>
      </c>
      <c r="W38" s="33" t="e">
        <f t="shared" ref="W38:W41" si="57">U38-V38</f>
        <v>#VALUE!</v>
      </c>
      <c r="X38" s="51" t="s">
        <v>462</v>
      </c>
      <c r="Y38" s="49" t="e">
        <f t="shared" ref="Y38:Y41" si="58">W38*T38</f>
        <v>#VALUE!</v>
      </c>
      <c r="Z38" s="51"/>
      <c r="AA38" s="10" t="s">
        <v>462</v>
      </c>
      <c r="AB38" s="10" t="s">
        <v>462</v>
      </c>
      <c r="AC38" s="10" t="s">
        <v>462</v>
      </c>
      <c r="AD38" s="10" t="s">
        <v>462</v>
      </c>
      <c r="AE38" s="10" t="s">
        <v>462</v>
      </c>
      <c r="AF38" s="10" t="s">
        <v>462</v>
      </c>
      <c r="AG38" s="10" t="s">
        <v>462</v>
      </c>
      <c r="AH38" s="10" t="s">
        <v>462</v>
      </c>
      <c r="AI38" s="10" t="s">
        <v>462</v>
      </c>
      <c r="AJ38" s="10" t="s">
        <v>462</v>
      </c>
      <c r="AK38" s="10" t="s">
        <v>462</v>
      </c>
    </row>
    <row r="39" spans="1:37" ht="63" x14ac:dyDescent="0.25">
      <c r="A39" s="8" t="s">
        <v>2030</v>
      </c>
      <c r="B39" s="3">
        <v>44663</v>
      </c>
      <c r="C39" s="6">
        <v>1688</v>
      </c>
      <c r="D39" s="4" t="s">
        <v>462</v>
      </c>
      <c r="E39" s="4" t="s">
        <v>462</v>
      </c>
      <c r="F39" s="3" t="s">
        <v>462</v>
      </c>
      <c r="G39" s="6" t="s">
        <v>462</v>
      </c>
      <c r="H39" s="4" t="s">
        <v>462</v>
      </c>
      <c r="I39" s="4" t="s">
        <v>1346</v>
      </c>
      <c r="J39" s="10" t="s">
        <v>462</v>
      </c>
      <c r="K39" s="10" t="s">
        <v>462</v>
      </c>
      <c r="L39" s="10" t="s">
        <v>462</v>
      </c>
      <c r="M39" s="35" t="e">
        <f t="shared" si="55"/>
        <v>#VALUE!</v>
      </c>
      <c r="N39" s="10" t="s">
        <v>462</v>
      </c>
      <c r="O39" s="10" t="s">
        <v>462</v>
      </c>
      <c r="P39" s="10" t="s">
        <v>462</v>
      </c>
      <c r="Q39" s="10" t="s">
        <v>462</v>
      </c>
      <c r="R39" s="10" t="s">
        <v>462</v>
      </c>
      <c r="S39" s="10" t="s">
        <v>462</v>
      </c>
      <c r="T39" s="50" t="s">
        <v>462</v>
      </c>
      <c r="U39" s="50" t="s">
        <v>462</v>
      </c>
      <c r="V39" s="33" t="e">
        <f t="shared" si="56"/>
        <v>#VALUE!</v>
      </c>
      <c r="W39" s="33" t="e">
        <f t="shared" si="57"/>
        <v>#VALUE!</v>
      </c>
      <c r="X39" s="51" t="s">
        <v>462</v>
      </c>
      <c r="Y39" s="49" t="e">
        <f t="shared" si="58"/>
        <v>#VALUE!</v>
      </c>
      <c r="Z39" s="51"/>
      <c r="AA39" s="10" t="s">
        <v>462</v>
      </c>
      <c r="AB39" s="10" t="s">
        <v>462</v>
      </c>
      <c r="AC39" s="10" t="s">
        <v>462</v>
      </c>
      <c r="AD39" s="10" t="s">
        <v>462</v>
      </c>
      <c r="AE39" s="10" t="s">
        <v>462</v>
      </c>
      <c r="AF39" s="10" t="s">
        <v>462</v>
      </c>
      <c r="AG39" s="10" t="s">
        <v>462</v>
      </c>
      <c r="AH39" s="10" t="s">
        <v>462</v>
      </c>
      <c r="AI39" s="10" t="s">
        <v>462</v>
      </c>
      <c r="AJ39" s="10" t="s">
        <v>462</v>
      </c>
      <c r="AK39" s="10" t="s">
        <v>462</v>
      </c>
    </row>
    <row r="40" spans="1:37" ht="267.75" x14ac:dyDescent="0.25">
      <c r="A40" s="8" t="s">
        <v>2323</v>
      </c>
      <c r="B40" s="3">
        <v>44687</v>
      </c>
      <c r="C40" s="6">
        <v>1688</v>
      </c>
      <c r="D40" s="8" t="s">
        <v>2730</v>
      </c>
      <c r="E40" s="9" t="s">
        <v>2729</v>
      </c>
      <c r="F40" s="3">
        <v>44718</v>
      </c>
      <c r="G40" s="8" t="s">
        <v>2728</v>
      </c>
      <c r="H40" s="4" t="s">
        <v>131</v>
      </c>
      <c r="I40" s="4" t="s">
        <v>1343</v>
      </c>
      <c r="J40" s="5">
        <v>792047993.27999997</v>
      </c>
      <c r="K40" s="35">
        <f t="shared" ref="K40:L40" si="59">J40</f>
        <v>792047993.27999997</v>
      </c>
      <c r="L40" s="35">
        <f t="shared" si="59"/>
        <v>792047993.27999997</v>
      </c>
      <c r="M40" s="35">
        <f t="shared" si="55"/>
        <v>72004363.025454536</v>
      </c>
      <c r="N40" s="4" t="s">
        <v>2731</v>
      </c>
      <c r="O40" s="4" t="s">
        <v>2732</v>
      </c>
      <c r="P40" s="4" t="s">
        <v>2733</v>
      </c>
      <c r="Q40" s="12">
        <v>0</v>
      </c>
      <c r="R40" s="6">
        <v>100</v>
      </c>
      <c r="S40" s="6" t="s">
        <v>427</v>
      </c>
      <c r="T40" s="48">
        <v>1</v>
      </c>
      <c r="U40" s="33">
        <f>J40/AA40</f>
        <v>1137.6599999999999</v>
      </c>
      <c r="V40" s="33">
        <f t="shared" si="56"/>
        <v>103.42363636363635</v>
      </c>
      <c r="W40" s="33">
        <f t="shared" si="57"/>
        <v>1034.2363636363634</v>
      </c>
      <c r="X40" s="49">
        <f>U40*T40</f>
        <v>1137.6599999999999</v>
      </c>
      <c r="Y40" s="49">
        <f t="shared" si="58"/>
        <v>1034.2363636363634</v>
      </c>
      <c r="Z40" s="49"/>
      <c r="AA40" s="5">
        <f t="shared" ref="AA40" si="60">AB40+AC40+AD40</f>
        <v>696208</v>
      </c>
      <c r="AB40" s="5">
        <v>696208</v>
      </c>
      <c r="AC40" s="5"/>
      <c r="AD40" s="5"/>
      <c r="AE40" s="5">
        <f t="shared" ref="AE40:AE47" si="61">AA40/T40</f>
        <v>696208</v>
      </c>
      <c r="AF40" s="5">
        <f t="shared" ref="AF40" si="62">_xlfn.CEILING.MATH(AE40)</f>
        <v>696208</v>
      </c>
      <c r="AG40" s="4"/>
      <c r="AH40" s="3">
        <v>44743</v>
      </c>
      <c r="AI40" s="3"/>
      <c r="AJ40" s="3"/>
      <c r="AK40" s="4" t="s">
        <v>1169</v>
      </c>
    </row>
    <row r="41" spans="1:37" ht="267.75" x14ac:dyDescent="0.25">
      <c r="A41" s="8" t="s">
        <v>2756</v>
      </c>
      <c r="B41" s="3">
        <v>44722</v>
      </c>
      <c r="C41" s="6">
        <v>1688</v>
      </c>
      <c r="D41" s="8" t="s">
        <v>3428</v>
      </c>
      <c r="E41" s="9" t="s">
        <v>3192</v>
      </c>
      <c r="F41" s="3">
        <v>44750</v>
      </c>
      <c r="G41" s="6" t="s">
        <v>3077</v>
      </c>
      <c r="H41" s="4" t="s">
        <v>131</v>
      </c>
      <c r="I41" s="4" t="s">
        <v>1716</v>
      </c>
      <c r="J41" s="5">
        <v>3870058795.8600001</v>
      </c>
      <c r="K41" s="35">
        <f t="shared" ref="K41:L41" si="63">J41</f>
        <v>3870058795.8600001</v>
      </c>
      <c r="L41" s="35">
        <f t="shared" si="63"/>
        <v>3870058795.8600001</v>
      </c>
      <c r="M41" s="35">
        <f t="shared" si="55"/>
        <v>351823526.89636362</v>
      </c>
      <c r="N41" s="4" t="s">
        <v>2731</v>
      </c>
      <c r="O41" s="4" t="s">
        <v>2732</v>
      </c>
      <c r="P41" s="4" t="s">
        <v>2733</v>
      </c>
      <c r="Q41" s="12">
        <v>0</v>
      </c>
      <c r="R41" s="6">
        <v>100</v>
      </c>
      <c r="S41" s="6" t="s">
        <v>427</v>
      </c>
      <c r="T41" s="48">
        <v>1</v>
      </c>
      <c r="U41" s="33">
        <f>J41/AA41</f>
        <v>1137.6600000000001</v>
      </c>
      <c r="V41" s="33">
        <f t="shared" si="56"/>
        <v>103.42363636363636</v>
      </c>
      <c r="W41" s="33">
        <f t="shared" si="57"/>
        <v>1034.2363636363636</v>
      </c>
      <c r="X41" s="49">
        <f t="shared" ref="X41:X45" si="64">U41*T41</f>
        <v>1137.6600000000001</v>
      </c>
      <c r="Y41" s="49">
        <f t="shared" si="58"/>
        <v>1034.2363636363636</v>
      </c>
      <c r="Z41" s="49"/>
      <c r="AA41" s="5">
        <f t="shared" ref="AA41:AA45" si="65">AB41+AC41+AD41</f>
        <v>3401771</v>
      </c>
      <c r="AB41" s="5">
        <v>1600000</v>
      </c>
      <c r="AC41" s="5">
        <v>1801771</v>
      </c>
      <c r="AD41" s="5"/>
      <c r="AE41" s="5">
        <f t="shared" si="61"/>
        <v>3401771</v>
      </c>
      <c r="AF41" s="5">
        <f t="shared" ref="AF41:AF45" si="66">_xlfn.CEILING.MATH(AE41)</f>
        <v>3401771</v>
      </c>
      <c r="AG41" s="4" t="s">
        <v>3078</v>
      </c>
      <c r="AH41" s="3">
        <v>44805</v>
      </c>
      <c r="AI41" s="3">
        <v>44905</v>
      </c>
      <c r="AJ41" s="3"/>
      <c r="AK41" s="4" t="s">
        <v>67</v>
      </c>
    </row>
    <row r="42" spans="1:37" ht="157.5" x14ac:dyDescent="0.25">
      <c r="A42" s="8" t="s">
        <v>3356</v>
      </c>
      <c r="B42" s="3">
        <v>44764</v>
      </c>
      <c r="C42" s="6">
        <v>1688</v>
      </c>
      <c r="D42" s="8"/>
      <c r="E42" s="4"/>
      <c r="F42" s="3">
        <v>44792</v>
      </c>
      <c r="G42" s="6" t="s">
        <v>3593</v>
      </c>
      <c r="H42" s="4" t="s">
        <v>3594</v>
      </c>
      <c r="I42" s="4" t="s">
        <v>3354</v>
      </c>
      <c r="J42" s="5">
        <v>1368196133.1400001</v>
      </c>
      <c r="K42" s="35">
        <f t="shared" ref="K42:L43" si="67">J42</f>
        <v>1368196133.1400001</v>
      </c>
      <c r="L42" s="35">
        <f t="shared" si="67"/>
        <v>1368196133.1400001</v>
      </c>
      <c r="M42" s="35">
        <f t="shared" ref="M42:M47" si="68">(K42*10)/110</f>
        <v>124381466.64909092</v>
      </c>
      <c r="N42" s="4" t="s">
        <v>3595</v>
      </c>
      <c r="O42" s="4" t="s">
        <v>3600</v>
      </c>
      <c r="P42" s="4" t="s">
        <v>22</v>
      </c>
      <c r="Q42" s="12">
        <v>100</v>
      </c>
      <c r="R42" s="6"/>
      <c r="S42" s="6" t="s">
        <v>427</v>
      </c>
      <c r="T42" s="48">
        <v>1</v>
      </c>
      <c r="U42" s="33">
        <f>J42/AA42</f>
        <v>1518.6200000000001</v>
      </c>
      <c r="V42" s="33">
        <f t="shared" ref="V42:V47" si="69">(U42*10)/110</f>
        <v>138.05636363636364</v>
      </c>
      <c r="W42" s="33">
        <f t="shared" ref="W42:W47" si="70">U42-V42</f>
        <v>1380.5636363636365</v>
      </c>
      <c r="X42" s="49">
        <f t="shared" si="64"/>
        <v>1518.6200000000001</v>
      </c>
      <c r="Y42" s="49">
        <f t="shared" ref="Y42:Y47" si="71">W42*T42</f>
        <v>1380.5636363636365</v>
      </c>
      <c r="Z42" s="49"/>
      <c r="AA42" s="5">
        <v>900947</v>
      </c>
      <c r="AB42" s="5"/>
      <c r="AC42" s="5"/>
      <c r="AD42" s="5"/>
      <c r="AE42" s="5">
        <f t="shared" si="61"/>
        <v>900947</v>
      </c>
      <c r="AF42" s="5">
        <f t="shared" si="66"/>
        <v>900947</v>
      </c>
      <c r="AG42" s="4">
        <v>79</v>
      </c>
      <c r="AH42" s="3">
        <v>44835</v>
      </c>
      <c r="AI42" s="3"/>
      <c r="AJ42" s="3"/>
      <c r="AK42" s="4" t="s">
        <v>67</v>
      </c>
    </row>
    <row r="43" spans="1:37" ht="157.5" x14ac:dyDescent="0.25">
      <c r="A43" s="8" t="s">
        <v>3355</v>
      </c>
      <c r="B43" s="3">
        <v>44764</v>
      </c>
      <c r="C43" s="6">
        <v>1688</v>
      </c>
      <c r="D43" s="8"/>
      <c r="E43" s="4"/>
      <c r="F43" s="3">
        <v>44792</v>
      </c>
      <c r="G43" s="6" t="s">
        <v>3596</v>
      </c>
      <c r="H43" s="4" t="s">
        <v>3594</v>
      </c>
      <c r="I43" s="4" t="s">
        <v>3354</v>
      </c>
      <c r="J43" s="5">
        <v>1100763202.73</v>
      </c>
      <c r="K43" s="35">
        <f t="shared" si="67"/>
        <v>1100763202.73</v>
      </c>
      <c r="L43" s="35">
        <f t="shared" si="67"/>
        <v>1100763202.73</v>
      </c>
      <c r="M43" s="35">
        <f t="shared" si="68"/>
        <v>100069382.06636363</v>
      </c>
      <c r="N43" s="4" t="s">
        <v>3595</v>
      </c>
      <c r="O43" s="4" t="s">
        <v>3600</v>
      </c>
      <c r="P43" s="4" t="s">
        <v>22</v>
      </c>
      <c r="Q43" s="12">
        <v>100</v>
      </c>
      <c r="R43" s="6"/>
      <c r="S43" s="6" t="s">
        <v>427</v>
      </c>
      <c r="T43" s="48">
        <v>1</v>
      </c>
      <c r="U43" s="33">
        <f>J43/AA43</f>
        <v>1518.6200000027593</v>
      </c>
      <c r="V43" s="33">
        <f t="shared" si="69"/>
        <v>138.05636363661449</v>
      </c>
      <c r="W43" s="33">
        <f t="shared" si="70"/>
        <v>1380.5636363661447</v>
      </c>
      <c r="X43" s="49">
        <f t="shared" si="64"/>
        <v>1518.6200000027593</v>
      </c>
      <c r="Y43" s="49">
        <f t="shared" si="71"/>
        <v>1380.5636363661447</v>
      </c>
      <c r="Z43" s="49"/>
      <c r="AA43" s="5">
        <v>724844.4</v>
      </c>
      <c r="AB43" s="5"/>
      <c r="AC43" s="5"/>
      <c r="AD43" s="5"/>
      <c r="AE43" s="5">
        <f t="shared" si="61"/>
        <v>724844.4</v>
      </c>
      <c r="AF43" s="5">
        <f t="shared" si="66"/>
        <v>724845</v>
      </c>
      <c r="AG43" s="4">
        <v>55</v>
      </c>
      <c r="AH43" s="3">
        <v>44835</v>
      </c>
      <c r="AI43" s="3"/>
      <c r="AJ43" s="3"/>
      <c r="AK43" s="4" t="s">
        <v>67</v>
      </c>
    </row>
    <row r="44" spans="1:37" ht="94.5" x14ac:dyDescent="0.25">
      <c r="A44" s="29" t="s">
        <v>3263</v>
      </c>
      <c r="B44" s="3" t="s">
        <v>616</v>
      </c>
      <c r="C44" s="6">
        <v>1688</v>
      </c>
      <c r="D44" s="8" t="s">
        <v>3420</v>
      </c>
      <c r="E44" s="9" t="s">
        <v>3422</v>
      </c>
      <c r="F44" s="3">
        <v>44757</v>
      </c>
      <c r="G44" s="6" t="s">
        <v>3275</v>
      </c>
      <c r="H44" s="4" t="s">
        <v>940</v>
      </c>
      <c r="I44" s="4" t="s">
        <v>3264</v>
      </c>
      <c r="J44" s="5">
        <v>1274886389.8</v>
      </c>
      <c r="K44" s="35">
        <f t="shared" ref="K44:K47" si="72">J44</f>
        <v>1274886389.8</v>
      </c>
      <c r="L44" s="35">
        <v>2549772778.5599999</v>
      </c>
      <c r="M44" s="35">
        <f t="shared" si="68"/>
        <v>115898762.7090909</v>
      </c>
      <c r="N44" s="4" t="s">
        <v>3265</v>
      </c>
      <c r="O44" s="4" t="s">
        <v>3266</v>
      </c>
      <c r="P44" s="4" t="s">
        <v>22</v>
      </c>
      <c r="Q44" s="12">
        <v>100</v>
      </c>
      <c r="R44" s="6">
        <v>0</v>
      </c>
      <c r="S44" s="6" t="s">
        <v>427</v>
      </c>
      <c r="T44" s="48">
        <v>10</v>
      </c>
      <c r="U44" s="33">
        <f>L44/AA44</f>
        <v>162.12</v>
      </c>
      <c r="V44" s="33">
        <f t="shared" si="69"/>
        <v>14.738181818181818</v>
      </c>
      <c r="W44" s="33">
        <f t="shared" si="70"/>
        <v>147.38181818181818</v>
      </c>
      <c r="X44" s="49">
        <f t="shared" si="64"/>
        <v>1621.2</v>
      </c>
      <c r="Y44" s="49">
        <f t="shared" si="71"/>
        <v>1473.8181818181818</v>
      </c>
      <c r="Z44" s="49"/>
      <c r="AA44" s="5">
        <f t="shared" si="65"/>
        <v>15727688</v>
      </c>
      <c r="AB44" s="5">
        <v>7863844</v>
      </c>
      <c r="AC44" s="5">
        <v>7863844</v>
      </c>
      <c r="AD44" s="5"/>
      <c r="AE44" s="5">
        <f t="shared" si="61"/>
        <v>1572768.8</v>
      </c>
      <c r="AF44" s="5">
        <f t="shared" si="66"/>
        <v>1572769</v>
      </c>
      <c r="AG44" s="4"/>
      <c r="AH44" s="3">
        <v>44834</v>
      </c>
      <c r="AI44" s="3">
        <v>45199</v>
      </c>
      <c r="AJ44" s="3"/>
      <c r="AK44" s="4" t="s">
        <v>67</v>
      </c>
    </row>
    <row r="45" spans="1:37" ht="141.75" x14ac:dyDescent="0.25">
      <c r="A45" s="29" t="s">
        <v>3263</v>
      </c>
      <c r="B45" s="3" t="s">
        <v>616</v>
      </c>
      <c r="C45" s="6">
        <v>1688</v>
      </c>
      <c r="D45" s="8" t="s">
        <v>3423</v>
      </c>
      <c r="E45" s="9" t="s">
        <v>3424</v>
      </c>
      <c r="F45" s="3">
        <v>44757</v>
      </c>
      <c r="G45" s="6" t="s">
        <v>3276</v>
      </c>
      <c r="H45" s="4" t="s">
        <v>940</v>
      </c>
      <c r="I45" s="4" t="s">
        <v>3267</v>
      </c>
      <c r="J45" s="5">
        <v>873936360</v>
      </c>
      <c r="K45" s="35">
        <f t="shared" si="72"/>
        <v>873936360</v>
      </c>
      <c r="L45" s="35">
        <v>1747872720</v>
      </c>
      <c r="M45" s="35">
        <f t="shared" si="68"/>
        <v>79448760</v>
      </c>
      <c r="N45" s="4" t="s">
        <v>3268</v>
      </c>
      <c r="O45" s="4" t="s">
        <v>3269</v>
      </c>
      <c r="P45" s="4" t="s">
        <v>22</v>
      </c>
      <c r="Q45" s="12">
        <v>100</v>
      </c>
      <c r="R45" s="6">
        <v>0</v>
      </c>
      <c r="S45" s="6" t="s">
        <v>427</v>
      </c>
      <c r="T45" s="48">
        <v>10</v>
      </c>
      <c r="U45" s="33">
        <f>L45/AA45</f>
        <v>330</v>
      </c>
      <c r="V45" s="33">
        <f t="shared" si="69"/>
        <v>30</v>
      </c>
      <c r="W45" s="33">
        <f t="shared" si="70"/>
        <v>300</v>
      </c>
      <c r="X45" s="49">
        <f t="shared" si="64"/>
        <v>3300</v>
      </c>
      <c r="Y45" s="49">
        <f t="shared" si="71"/>
        <v>3000</v>
      </c>
      <c r="Z45" s="49"/>
      <c r="AA45" s="5">
        <f t="shared" si="65"/>
        <v>5296584</v>
      </c>
      <c r="AB45" s="5">
        <v>2648292</v>
      </c>
      <c r="AC45" s="5">
        <v>2648292</v>
      </c>
      <c r="AD45" s="5"/>
      <c r="AE45" s="5">
        <f t="shared" si="61"/>
        <v>529658.4</v>
      </c>
      <c r="AF45" s="5">
        <f t="shared" si="66"/>
        <v>529659</v>
      </c>
      <c r="AG45" s="4"/>
      <c r="AH45" s="3">
        <v>44805</v>
      </c>
      <c r="AI45" s="3">
        <v>45170</v>
      </c>
      <c r="AJ45" s="3"/>
      <c r="AK45" s="4" t="s">
        <v>67</v>
      </c>
    </row>
    <row r="46" spans="1:37" ht="141.75" x14ac:dyDescent="0.25">
      <c r="A46" s="29" t="s">
        <v>3263</v>
      </c>
      <c r="B46" s="3" t="s">
        <v>616</v>
      </c>
      <c r="C46" s="6">
        <v>1688</v>
      </c>
      <c r="D46" s="8" t="s">
        <v>3421</v>
      </c>
      <c r="E46" s="4" t="s">
        <v>3425</v>
      </c>
      <c r="F46" s="3">
        <v>44757</v>
      </c>
      <c r="G46" s="6" t="s">
        <v>3277</v>
      </c>
      <c r="H46" s="4" t="s">
        <v>940</v>
      </c>
      <c r="I46" s="4" t="s">
        <v>3270</v>
      </c>
      <c r="J46" s="5">
        <v>3271943400</v>
      </c>
      <c r="K46" s="35">
        <f t="shared" si="72"/>
        <v>3271943400</v>
      </c>
      <c r="L46" s="35">
        <v>6543886800</v>
      </c>
      <c r="M46" s="35">
        <f t="shared" si="68"/>
        <v>297449400</v>
      </c>
      <c r="N46" s="4" t="s">
        <v>3268</v>
      </c>
      <c r="O46" s="4" t="s">
        <v>3269</v>
      </c>
      <c r="P46" s="4" t="s">
        <v>22</v>
      </c>
      <c r="Q46" s="12">
        <v>100</v>
      </c>
      <c r="R46" s="6">
        <v>0</v>
      </c>
      <c r="S46" s="6" t="s">
        <v>427</v>
      </c>
      <c r="T46" s="48">
        <v>10</v>
      </c>
      <c r="U46" s="33">
        <f>L46/AA46</f>
        <v>330</v>
      </c>
      <c r="V46" s="33">
        <f t="shared" si="69"/>
        <v>30</v>
      </c>
      <c r="W46" s="33">
        <f t="shared" si="70"/>
        <v>300</v>
      </c>
      <c r="X46" s="49">
        <f t="shared" ref="X46:X47" si="73">U46*T46</f>
        <v>3300</v>
      </c>
      <c r="Y46" s="49">
        <f t="shared" si="71"/>
        <v>3000</v>
      </c>
      <c r="Z46" s="49"/>
      <c r="AA46" s="5">
        <f t="shared" ref="AA46:AA47" si="74">AB46+AC46+AD46</f>
        <v>19829960</v>
      </c>
      <c r="AB46" s="5">
        <v>6900370</v>
      </c>
      <c r="AC46" s="5">
        <v>3014610</v>
      </c>
      <c r="AD46" s="5">
        <f>7400000+2514980</f>
        <v>9914980</v>
      </c>
      <c r="AE46" s="5">
        <f t="shared" si="61"/>
        <v>1982996</v>
      </c>
      <c r="AF46" s="5">
        <f t="shared" ref="AF46:AF47" si="75">_xlfn.CEILING.MATH(AE46)</f>
        <v>1982996</v>
      </c>
      <c r="AG46" s="4"/>
      <c r="AH46" s="3">
        <v>44805</v>
      </c>
      <c r="AI46" s="3">
        <v>44895</v>
      </c>
      <c r="AJ46" s="13" t="s">
        <v>3271</v>
      </c>
      <c r="AK46" s="4" t="s">
        <v>67</v>
      </c>
    </row>
    <row r="47" spans="1:37" ht="283.5" x14ac:dyDescent="0.25">
      <c r="A47" s="29" t="s">
        <v>3263</v>
      </c>
      <c r="B47" s="3" t="s">
        <v>616</v>
      </c>
      <c r="C47" s="6">
        <v>1688</v>
      </c>
      <c r="D47" s="8" t="s">
        <v>3426</v>
      </c>
      <c r="E47" s="9" t="s">
        <v>3427</v>
      </c>
      <c r="F47" s="3">
        <v>44757</v>
      </c>
      <c r="G47" s="6" t="s">
        <v>3278</v>
      </c>
      <c r="H47" s="4" t="s">
        <v>940</v>
      </c>
      <c r="I47" s="4" t="s">
        <v>3272</v>
      </c>
      <c r="J47" s="5">
        <v>7890625687.5600004</v>
      </c>
      <c r="K47" s="35">
        <f t="shared" si="72"/>
        <v>7890625687.5600004</v>
      </c>
      <c r="L47" s="35">
        <v>15781251375.120001</v>
      </c>
      <c r="M47" s="35">
        <f t="shared" si="68"/>
        <v>717329607.96000004</v>
      </c>
      <c r="N47" s="4" t="s">
        <v>3273</v>
      </c>
      <c r="O47" s="4" t="s">
        <v>3274</v>
      </c>
      <c r="P47" s="4" t="s">
        <v>22</v>
      </c>
      <c r="Q47" s="12">
        <v>100</v>
      </c>
      <c r="R47" s="6">
        <v>0</v>
      </c>
      <c r="S47" s="6" t="s">
        <v>427</v>
      </c>
      <c r="T47" s="48">
        <v>10</v>
      </c>
      <c r="U47" s="33">
        <f>L47/AA47</f>
        <v>162.12</v>
      </c>
      <c r="V47" s="33">
        <f t="shared" si="69"/>
        <v>14.738181818181818</v>
      </c>
      <c r="W47" s="33">
        <f t="shared" si="70"/>
        <v>147.38181818181818</v>
      </c>
      <c r="X47" s="49">
        <f t="shared" si="73"/>
        <v>1621.2</v>
      </c>
      <c r="Y47" s="49">
        <f t="shared" si="71"/>
        <v>1473.8181818181818</v>
      </c>
      <c r="Z47" s="49"/>
      <c r="AA47" s="5">
        <f t="shared" si="74"/>
        <v>97343026</v>
      </c>
      <c r="AB47" s="5">
        <v>20700000</v>
      </c>
      <c r="AC47" s="5">
        <v>27971513</v>
      </c>
      <c r="AD47" s="5">
        <f>20700000+27971513</f>
        <v>48671513</v>
      </c>
      <c r="AE47" s="5">
        <f t="shared" si="61"/>
        <v>9734302.5999999996</v>
      </c>
      <c r="AF47" s="5">
        <f t="shared" si="75"/>
        <v>9734303</v>
      </c>
      <c r="AG47" s="4"/>
      <c r="AH47" s="3">
        <v>44805</v>
      </c>
      <c r="AI47" s="3">
        <v>44895</v>
      </c>
      <c r="AJ47" s="13" t="s">
        <v>3271</v>
      </c>
      <c r="AK47" s="4" t="s">
        <v>67</v>
      </c>
    </row>
  </sheetData>
  <autoFilter ref="A1:CH47" xr:uid="{00000000-0009-0000-0000-000006000000}">
    <filterColumn colId="38" showButton="0"/>
    <filterColumn colId="39" showButton="0"/>
    <filterColumn colId="40" showButton="0"/>
    <filterColumn colId="51" showButton="0"/>
    <filterColumn colId="52" showButton="0"/>
    <filterColumn colId="54" showButton="0"/>
    <filterColumn colId="55" showButton="0"/>
    <filterColumn colId="59" showButton="0"/>
    <filterColumn colId="60" showButton="0"/>
    <filterColumn colId="61" showButton="0"/>
    <filterColumn colId="63" showButton="0"/>
    <filterColumn colId="64" showButton="0"/>
    <filterColumn colId="66" showButton="0"/>
    <filterColumn colId="67" showButton="0"/>
  </autoFilter>
  <mergeCells count="28">
    <mergeCell ref="Z1:Z2"/>
    <mergeCell ref="AA1:AF1"/>
    <mergeCell ref="AG1:AG2"/>
    <mergeCell ref="AH1:AJ1"/>
    <mergeCell ref="AK1:AK2"/>
    <mergeCell ref="S1:S2"/>
    <mergeCell ref="T1:T2"/>
    <mergeCell ref="U1:U2"/>
    <mergeCell ref="V1:V2"/>
    <mergeCell ref="Y1:Y2"/>
    <mergeCell ref="R1:R2"/>
    <mergeCell ref="G1:G2"/>
    <mergeCell ref="H1:H2"/>
    <mergeCell ref="I1:I2"/>
    <mergeCell ref="J1:J2"/>
    <mergeCell ref="K1:K2"/>
    <mergeCell ref="L1:L2"/>
    <mergeCell ref="M1:M2"/>
    <mergeCell ref="N1:N2"/>
    <mergeCell ref="O1:O2"/>
    <mergeCell ref="P1:P2"/>
    <mergeCell ref="Q1:Q2"/>
    <mergeCell ref="F1:F2"/>
    <mergeCell ref="A1:A2"/>
    <mergeCell ref="B1:B2"/>
    <mergeCell ref="C1:C2"/>
    <mergeCell ref="D1:D2"/>
    <mergeCell ref="E1:E2"/>
  </mergeCells>
  <hyperlinks>
    <hyperlink ref="E6" r:id="rId1" xr:uid="{00000000-0004-0000-0600-000000000000}"/>
    <hyperlink ref="E10" r:id="rId2" xr:uid="{00000000-0004-0000-0600-000001000000}"/>
    <hyperlink ref="E47" r:id="rId3" xr:uid="{00000000-0004-0000-0600-000002000000}"/>
    <hyperlink ref="E45" r:id="rId4" xr:uid="{00000000-0004-0000-0600-000003000000}"/>
    <hyperlink ref="E44" r:id="rId5" xr:uid="{00000000-0004-0000-0600-000004000000}"/>
    <hyperlink ref="E41" r:id="rId6" xr:uid="{00000000-0004-0000-0600-000005000000}"/>
    <hyperlink ref="E41" r:id="rId7" display="https://zakupki.gov.ru/epz/order/notice/ea20/view/common-info.html?regNumber=0873400003922000374" xr:uid="{00000000-0004-0000-0600-000006000000}"/>
    <hyperlink ref="E37" r:id="rId8" xr:uid="{00000000-0004-0000-0600-000007000000}"/>
    <hyperlink ref="E40" r:id="rId9" xr:uid="{00000000-0004-0000-0600-000008000000}"/>
    <hyperlink ref="E31" r:id="rId10" xr:uid="{00000000-0004-0000-0600-000009000000}"/>
    <hyperlink ref="E30" r:id="rId11" xr:uid="{00000000-0004-0000-0600-00000A000000}"/>
    <hyperlink ref="E32" r:id="rId12" xr:uid="{00000000-0004-0000-0600-00000B000000}"/>
    <hyperlink ref="E29" r:id="rId13" xr:uid="{00000000-0004-0000-0600-00000C000000}"/>
    <hyperlink ref="E28" r:id="rId14" xr:uid="{00000000-0004-0000-0600-00000D000000}"/>
    <hyperlink ref="E27" r:id="rId15" xr:uid="{00000000-0004-0000-0600-00000E000000}"/>
    <hyperlink ref="E26" r:id="rId16" xr:uid="{00000000-0004-0000-0600-00000F000000}"/>
    <hyperlink ref="E25" r:id="rId17" xr:uid="{00000000-0004-0000-0600-000010000000}"/>
    <hyperlink ref="E24" r:id="rId18" xr:uid="{00000000-0004-0000-0600-000011000000}"/>
    <hyperlink ref="E23" r:id="rId19" xr:uid="{00000000-0004-0000-0600-000012000000}"/>
    <hyperlink ref="E22" r:id="rId20" xr:uid="{00000000-0004-0000-0600-000013000000}"/>
    <hyperlink ref="E21" r:id="rId21" xr:uid="{00000000-0004-0000-0600-000014000000}"/>
    <hyperlink ref="E19" r:id="rId22" xr:uid="{00000000-0004-0000-0600-000015000000}"/>
    <hyperlink ref="E16" r:id="rId23" xr:uid="{00000000-0004-0000-0600-000016000000}"/>
    <hyperlink ref="E15" r:id="rId24" xr:uid="{00000000-0004-0000-0600-000017000000}"/>
    <hyperlink ref="E14" r:id="rId25" xr:uid="{00000000-0004-0000-0600-000018000000}"/>
    <hyperlink ref="E13" r:id="rId26" xr:uid="{00000000-0004-0000-0600-000019000000}"/>
    <hyperlink ref="E12" r:id="rId27" xr:uid="{00000000-0004-0000-0600-00001A000000}"/>
    <hyperlink ref="E11" r:id="rId28" xr:uid="{00000000-0004-0000-0600-00001B000000}"/>
  </hyperlinks>
  <pageMargins left="0.7" right="0.7" top="0.75" bottom="0.75" header="0.3" footer="0.3"/>
  <pageSetup paperSize="9" orientation="portrait" horizontalDpi="0" verticalDpi="0" r:id="rId2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162"/>
  <sheetViews>
    <sheetView zoomScale="70" zoomScaleNormal="70" workbookViewId="0">
      <pane xSplit="3" ySplit="2" topLeftCell="F156" activePane="bottomRight" state="frozen"/>
      <selection pane="topRight" activeCell="D1" sqref="D1"/>
      <selection pane="bottomLeft" activeCell="A3" sqref="A3"/>
      <selection pane="bottomRight" activeCell="I162" sqref="I162"/>
    </sheetView>
  </sheetViews>
  <sheetFormatPr defaultColWidth="9.140625" defaultRowHeight="15.75" x14ac:dyDescent="0.25"/>
  <cols>
    <col min="1" max="1" width="26.7109375" style="14" customWidth="1"/>
    <col min="2" max="2" width="13" style="19" customWidth="1"/>
    <col min="3" max="3" width="18.5703125" style="14" customWidth="1"/>
    <col min="4" max="4" width="31.140625" style="31" customWidth="1"/>
    <col min="5" max="5" width="27.42578125" style="17" customWidth="1"/>
    <col min="6" max="6" width="13.85546875" style="19" customWidth="1"/>
    <col min="7" max="7" width="32.85546875" style="14" customWidth="1"/>
    <col min="8" max="8" width="22.140625" style="17" customWidth="1"/>
    <col min="9" max="9" width="30.85546875" style="17" customWidth="1"/>
    <col min="10" max="10" width="19.85546875" style="14" customWidth="1"/>
    <col min="11" max="13" width="20.140625" style="14" customWidth="1"/>
    <col min="14" max="14" width="17.28515625" style="17" customWidth="1"/>
    <col min="15" max="15" width="33.28515625" style="17" customWidth="1"/>
    <col min="16" max="16" width="14.140625" style="14" customWidth="1"/>
    <col min="17" max="17" width="11.85546875" style="14" customWidth="1"/>
    <col min="18" max="19" width="9.140625" style="14" customWidth="1"/>
    <col min="20" max="20" width="24.140625" style="17" customWidth="1"/>
    <col min="21" max="21" width="17.28515625" style="14" customWidth="1"/>
    <col min="22" max="22" width="14.28515625" style="14" customWidth="1"/>
    <col min="23" max="23" width="16.7109375" style="14" customWidth="1"/>
    <col min="24" max="24" width="17.7109375" style="14" customWidth="1"/>
    <col min="25" max="25" width="19.85546875" style="14" customWidth="1"/>
    <col min="26" max="26" width="20.42578125" style="14" customWidth="1"/>
    <col min="27" max="27" width="18.5703125" style="14" customWidth="1"/>
    <col min="28" max="28" width="17.140625" style="14" customWidth="1"/>
    <col min="29" max="29" width="16.28515625" style="14" customWidth="1"/>
    <col min="30" max="32" width="17.5703125" style="15" customWidth="1"/>
    <col min="33" max="33" width="17.5703125" style="14" customWidth="1"/>
    <col min="34" max="34" width="16.140625" style="19" customWidth="1"/>
    <col min="35" max="35" width="15.140625" style="19" customWidth="1"/>
    <col min="36" max="36" width="13.28515625" style="19" customWidth="1"/>
    <col min="37" max="37" width="16.7109375" style="17" customWidth="1"/>
    <col min="38" max="16384" width="9.140625" style="14"/>
  </cols>
  <sheetData>
    <row r="1" spans="1:37" s="91" customFormat="1" ht="103.5" customHeight="1" x14ac:dyDescent="0.25">
      <c r="A1" s="84" t="s">
        <v>14</v>
      </c>
      <c r="B1" s="84" t="s">
        <v>0</v>
      </c>
      <c r="C1" s="84" t="s">
        <v>52</v>
      </c>
      <c r="D1" s="84" t="s">
        <v>1</v>
      </c>
      <c r="E1" s="84" t="s">
        <v>5</v>
      </c>
      <c r="F1" s="84" t="s">
        <v>2</v>
      </c>
      <c r="G1" s="84" t="s">
        <v>3</v>
      </c>
      <c r="H1" s="84" t="s">
        <v>4</v>
      </c>
      <c r="I1" s="137" t="s">
        <v>6</v>
      </c>
      <c r="J1" s="137" t="s">
        <v>15</v>
      </c>
      <c r="K1" s="137" t="s">
        <v>16</v>
      </c>
      <c r="L1" s="137" t="s">
        <v>155</v>
      </c>
      <c r="M1" s="137" t="s">
        <v>3530</v>
      </c>
      <c r="N1" s="84" t="s">
        <v>18</v>
      </c>
      <c r="O1" s="84" t="s">
        <v>2083</v>
      </c>
      <c r="P1" s="84" t="s">
        <v>17</v>
      </c>
      <c r="Q1" s="85" t="s">
        <v>8</v>
      </c>
      <c r="R1" s="85" t="s">
        <v>9</v>
      </c>
      <c r="S1" s="86" t="s">
        <v>19</v>
      </c>
      <c r="T1" s="87" t="s">
        <v>2074</v>
      </c>
      <c r="U1" s="86" t="s">
        <v>3234</v>
      </c>
      <c r="V1" s="86" t="s">
        <v>3530</v>
      </c>
      <c r="W1" s="86" t="s">
        <v>3534</v>
      </c>
      <c r="X1" s="89" t="s">
        <v>3536</v>
      </c>
      <c r="Y1" s="89" t="s">
        <v>3535</v>
      </c>
      <c r="Z1" s="89" t="s">
        <v>3622</v>
      </c>
      <c r="AA1" s="148" t="s">
        <v>3770</v>
      </c>
      <c r="AB1" s="149"/>
      <c r="AC1" s="149"/>
      <c r="AD1" s="149"/>
      <c r="AE1" s="149"/>
      <c r="AF1" s="150"/>
      <c r="AG1" s="86" t="s">
        <v>199</v>
      </c>
      <c r="AH1" s="162" t="s">
        <v>21</v>
      </c>
      <c r="AI1" s="163"/>
      <c r="AJ1" s="164"/>
      <c r="AK1" s="84" t="s">
        <v>66</v>
      </c>
    </row>
    <row r="2" spans="1:37" ht="44.25" customHeight="1" x14ac:dyDescent="0.25">
      <c r="A2" s="84"/>
      <c r="B2" s="84"/>
      <c r="C2" s="84"/>
      <c r="D2" s="84"/>
      <c r="E2" s="84"/>
      <c r="F2" s="84"/>
      <c r="G2" s="84"/>
      <c r="H2" s="84"/>
      <c r="I2" s="137"/>
      <c r="J2" s="137"/>
      <c r="K2" s="137"/>
      <c r="L2" s="137"/>
      <c r="M2" s="137"/>
      <c r="N2" s="84"/>
      <c r="O2" s="84"/>
      <c r="P2" s="84"/>
      <c r="Q2" s="85"/>
      <c r="R2" s="85"/>
      <c r="S2" s="86"/>
      <c r="T2" s="87"/>
      <c r="U2" s="86"/>
      <c r="V2" s="86"/>
      <c r="W2" s="39"/>
      <c r="X2" s="39"/>
      <c r="Y2" s="89"/>
      <c r="Z2" s="89"/>
      <c r="AA2" s="35" t="s">
        <v>20</v>
      </c>
      <c r="AB2" s="35" t="s">
        <v>11</v>
      </c>
      <c r="AC2" s="35" t="s">
        <v>12</v>
      </c>
      <c r="AD2" s="35" t="s">
        <v>13</v>
      </c>
      <c r="AE2" s="35" t="s">
        <v>2046</v>
      </c>
      <c r="AF2" s="35" t="s">
        <v>2025</v>
      </c>
      <c r="AG2" s="86"/>
      <c r="AH2" s="34" t="s">
        <v>11</v>
      </c>
      <c r="AI2" s="34" t="s">
        <v>12</v>
      </c>
      <c r="AJ2" s="34" t="s">
        <v>13</v>
      </c>
      <c r="AK2" s="84"/>
    </row>
    <row r="3" spans="1:37" s="91" customFormat="1" ht="132.75" customHeight="1" x14ac:dyDescent="0.25">
      <c r="A3" s="99" t="s">
        <v>617</v>
      </c>
      <c r="B3" s="100">
        <v>44579</v>
      </c>
      <c r="C3" s="98">
        <v>545</v>
      </c>
      <c r="D3" s="99" t="s">
        <v>1356</v>
      </c>
      <c r="E3" s="102" t="s">
        <v>1355</v>
      </c>
      <c r="F3" s="100">
        <v>44607</v>
      </c>
      <c r="G3" s="98" t="s">
        <v>1062</v>
      </c>
      <c r="H3" s="103" t="s">
        <v>1011</v>
      </c>
      <c r="I3" s="103" t="s">
        <v>618</v>
      </c>
      <c r="J3" s="104">
        <v>86735000</v>
      </c>
      <c r="K3" s="96">
        <v>86735000</v>
      </c>
      <c r="L3" s="96">
        <v>86735000</v>
      </c>
      <c r="M3" s="96">
        <v>7885000</v>
      </c>
      <c r="N3" s="103" t="s">
        <v>1064</v>
      </c>
      <c r="O3" s="103" t="s">
        <v>75</v>
      </c>
      <c r="P3" s="103" t="s">
        <v>499</v>
      </c>
      <c r="Q3" s="98">
        <v>0</v>
      </c>
      <c r="R3" s="98">
        <v>100</v>
      </c>
      <c r="S3" s="98" t="s">
        <v>26</v>
      </c>
      <c r="T3" s="107">
        <v>2</v>
      </c>
      <c r="U3" s="108">
        <v>522500</v>
      </c>
      <c r="V3" s="109">
        <v>47500</v>
      </c>
      <c r="W3" s="109">
        <v>475000</v>
      </c>
      <c r="X3" s="110">
        <v>1045000</v>
      </c>
      <c r="Y3" s="110">
        <v>950000</v>
      </c>
      <c r="Z3" s="110"/>
      <c r="AA3" s="104">
        <v>166</v>
      </c>
      <c r="AB3" s="104">
        <v>166</v>
      </c>
      <c r="AC3" s="104"/>
      <c r="AD3" s="104"/>
      <c r="AE3" s="104">
        <v>83</v>
      </c>
      <c r="AF3" s="104">
        <v>83</v>
      </c>
      <c r="AG3" s="103" t="s">
        <v>750</v>
      </c>
      <c r="AH3" s="100">
        <v>44607</v>
      </c>
      <c r="AI3" s="100"/>
      <c r="AJ3" s="100"/>
      <c r="AK3" s="103" t="s">
        <v>1169</v>
      </c>
    </row>
    <row r="4" spans="1:37" s="91" customFormat="1" ht="94.5" customHeight="1" x14ac:dyDescent="0.25">
      <c r="A4" s="99" t="s">
        <v>700</v>
      </c>
      <c r="B4" s="100">
        <v>44582</v>
      </c>
      <c r="C4" s="98">
        <v>545</v>
      </c>
      <c r="D4" s="99" t="s">
        <v>1444</v>
      </c>
      <c r="E4" s="102" t="s">
        <v>1438</v>
      </c>
      <c r="F4" s="100">
        <v>44606</v>
      </c>
      <c r="G4" s="98" t="s">
        <v>1003</v>
      </c>
      <c r="H4" s="103" t="s">
        <v>74</v>
      </c>
      <c r="I4" s="103" t="s">
        <v>748</v>
      </c>
      <c r="J4" s="104">
        <v>15534750</v>
      </c>
      <c r="K4" s="96">
        <v>15534750</v>
      </c>
      <c r="L4" s="96">
        <v>15534750</v>
      </c>
      <c r="M4" s="96">
        <v>1412250</v>
      </c>
      <c r="N4" s="103" t="s">
        <v>1004</v>
      </c>
      <c r="O4" s="103" t="s">
        <v>525</v>
      </c>
      <c r="P4" s="103" t="s">
        <v>36</v>
      </c>
      <c r="Q4" s="98">
        <v>0</v>
      </c>
      <c r="R4" s="98">
        <v>100</v>
      </c>
      <c r="S4" s="98" t="s">
        <v>51</v>
      </c>
      <c r="T4" s="107">
        <v>150</v>
      </c>
      <c r="U4" s="108">
        <v>3698.75</v>
      </c>
      <c r="V4" s="109">
        <v>336.25</v>
      </c>
      <c r="W4" s="109">
        <v>3362.5</v>
      </c>
      <c r="X4" s="110">
        <v>554812.5</v>
      </c>
      <c r="Y4" s="110">
        <v>504375</v>
      </c>
      <c r="Z4" s="110">
        <v>530922.67000000004</v>
      </c>
      <c r="AA4" s="104">
        <v>4200</v>
      </c>
      <c r="AB4" s="104">
        <v>4200</v>
      </c>
      <c r="AC4" s="104"/>
      <c r="AD4" s="104"/>
      <c r="AE4" s="104">
        <v>28</v>
      </c>
      <c r="AF4" s="104">
        <v>28</v>
      </c>
      <c r="AG4" s="103" t="s">
        <v>749</v>
      </c>
      <c r="AH4" s="100">
        <v>44621</v>
      </c>
      <c r="AI4" s="100"/>
      <c r="AJ4" s="100"/>
      <c r="AK4" s="103" t="s">
        <v>1169</v>
      </c>
    </row>
    <row r="5" spans="1:37" s="91" customFormat="1" ht="126" x14ac:dyDescent="0.25">
      <c r="A5" s="99" t="s">
        <v>701</v>
      </c>
      <c r="B5" s="100">
        <v>44582</v>
      </c>
      <c r="C5" s="98">
        <v>545</v>
      </c>
      <c r="D5" s="99" t="s">
        <v>1445</v>
      </c>
      <c r="E5" s="102" t="s">
        <v>1439</v>
      </c>
      <c r="F5" s="100">
        <v>44606</v>
      </c>
      <c r="G5" s="99" t="s">
        <v>1001</v>
      </c>
      <c r="H5" s="103" t="s">
        <v>74</v>
      </c>
      <c r="I5" s="103" t="s">
        <v>746</v>
      </c>
      <c r="J5" s="104">
        <v>44920712</v>
      </c>
      <c r="K5" s="96">
        <v>44920712</v>
      </c>
      <c r="L5" s="96">
        <v>44920712</v>
      </c>
      <c r="M5" s="96">
        <v>4083701.0909090908</v>
      </c>
      <c r="N5" s="103" t="s">
        <v>1006</v>
      </c>
      <c r="O5" s="103" t="s">
        <v>113</v>
      </c>
      <c r="P5" s="103" t="s">
        <v>1005</v>
      </c>
      <c r="Q5" s="98">
        <v>0</v>
      </c>
      <c r="R5" s="98">
        <v>100</v>
      </c>
      <c r="S5" s="98" t="s">
        <v>26</v>
      </c>
      <c r="T5" s="107">
        <v>10</v>
      </c>
      <c r="U5" s="108">
        <v>47284.959999999999</v>
      </c>
      <c r="V5" s="109">
        <v>4298.6327272727267</v>
      </c>
      <c r="W5" s="109">
        <v>42986.327272727271</v>
      </c>
      <c r="X5" s="110">
        <v>472849.6</v>
      </c>
      <c r="Y5" s="110">
        <v>429863.27272727271</v>
      </c>
      <c r="Z5" s="110"/>
      <c r="AA5" s="104">
        <v>950</v>
      </c>
      <c r="AB5" s="104">
        <v>950</v>
      </c>
      <c r="AC5" s="104"/>
      <c r="AD5" s="104"/>
      <c r="AE5" s="104">
        <v>95</v>
      </c>
      <c r="AF5" s="104">
        <v>95</v>
      </c>
      <c r="AG5" s="103" t="s">
        <v>747</v>
      </c>
      <c r="AH5" s="100">
        <v>44666</v>
      </c>
      <c r="AI5" s="100"/>
      <c r="AJ5" s="100"/>
      <c r="AK5" s="103" t="s">
        <v>1169</v>
      </c>
    </row>
    <row r="6" spans="1:37" s="91" customFormat="1" ht="94.5" customHeight="1" x14ac:dyDescent="0.25">
      <c r="A6" s="99" t="s">
        <v>702</v>
      </c>
      <c r="B6" s="100">
        <v>44582</v>
      </c>
      <c r="C6" s="98">
        <v>545</v>
      </c>
      <c r="D6" s="99" t="s">
        <v>1447</v>
      </c>
      <c r="E6" s="102" t="s">
        <v>1440</v>
      </c>
      <c r="F6" s="100">
        <v>44607</v>
      </c>
      <c r="G6" s="99" t="s">
        <v>1063</v>
      </c>
      <c r="H6" s="103" t="s">
        <v>537</v>
      </c>
      <c r="I6" s="103" t="s">
        <v>712</v>
      </c>
      <c r="J6" s="104">
        <v>15931709.16</v>
      </c>
      <c r="K6" s="96">
        <v>15931709.16</v>
      </c>
      <c r="L6" s="96">
        <v>15931709.16</v>
      </c>
      <c r="M6" s="96">
        <v>1448337.1963636363</v>
      </c>
      <c r="N6" s="103" t="s">
        <v>1065</v>
      </c>
      <c r="O6" s="103" t="s">
        <v>1067</v>
      </c>
      <c r="P6" s="103" t="s">
        <v>1066</v>
      </c>
      <c r="Q6" s="98"/>
      <c r="R6" s="98"/>
      <c r="S6" s="98" t="s">
        <v>629</v>
      </c>
      <c r="T6" s="107">
        <v>18.542000000000002</v>
      </c>
      <c r="U6" s="108">
        <v>47734.600007190886</v>
      </c>
      <c r="V6" s="109">
        <v>4339.509091562808</v>
      </c>
      <c r="W6" s="109">
        <v>43395.090915628076</v>
      </c>
      <c r="X6" s="110">
        <v>885094.95333333348</v>
      </c>
      <c r="Y6" s="110">
        <v>804631.77575757587</v>
      </c>
      <c r="Z6" s="110"/>
      <c r="AA6" s="104">
        <v>333.75599999999997</v>
      </c>
      <c r="AB6" s="104">
        <v>333.75599999999997</v>
      </c>
      <c r="AC6" s="104"/>
      <c r="AD6" s="104"/>
      <c r="AE6" s="104">
        <v>17.999999999999996</v>
      </c>
      <c r="AF6" s="104">
        <v>18</v>
      </c>
      <c r="AG6" s="103" t="s">
        <v>713</v>
      </c>
      <c r="AH6" s="100">
        <v>44621</v>
      </c>
      <c r="AI6" s="100"/>
      <c r="AJ6" s="100"/>
      <c r="AK6" s="103" t="s">
        <v>1169</v>
      </c>
    </row>
    <row r="7" spans="1:37" s="91" customFormat="1" ht="213.75" customHeight="1" x14ac:dyDescent="0.25">
      <c r="A7" s="99" t="s">
        <v>703</v>
      </c>
      <c r="B7" s="100">
        <v>44582</v>
      </c>
      <c r="C7" s="98">
        <v>545</v>
      </c>
      <c r="D7" s="99" t="s">
        <v>1448</v>
      </c>
      <c r="E7" s="102" t="s">
        <v>1443</v>
      </c>
      <c r="F7" s="100">
        <v>44606</v>
      </c>
      <c r="G7" s="99" t="s">
        <v>1002</v>
      </c>
      <c r="H7" s="103" t="s">
        <v>74</v>
      </c>
      <c r="I7" s="103" t="s">
        <v>744</v>
      </c>
      <c r="J7" s="104">
        <v>63104580</v>
      </c>
      <c r="K7" s="96">
        <v>60099600</v>
      </c>
      <c r="L7" s="96">
        <v>60099600</v>
      </c>
      <c r="M7" s="96">
        <v>5463600</v>
      </c>
      <c r="N7" s="103" t="s">
        <v>1008</v>
      </c>
      <c r="O7" s="103" t="s">
        <v>511</v>
      </c>
      <c r="P7" s="103" t="s">
        <v>499</v>
      </c>
      <c r="Q7" s="98">
        <v>0</v>
      </c>
      <c r="R7" s="98">
        <v>100</v>
      </c>
      <c r="S7" s="98" t="s">
        <v>43</v>
      </c>
      <c r="T7" s="107">
        <v>60</v>
      </c>
      <c r="U7" s="108">
        <v>6699</v>
      </c>
      <c r="V7" s="109">
        <v>609</v>
      </c>
      <c r="W7" s="109">
        <v>6090</v>
      </c>
      <c r="X7" s="110">
        <v>401940</v>
      </c>
      <c r="Y7" s="110">
        <v>365400</v>
      </c>
      <c r="Z7" s="110"/>
      <c r="AA7" s="104">
        <v>9420</v>
      </c>
      <c r="AB7" s="104">
        <v>9420</v>
      </c>
      <c r="AC7" s="104"/>
      <c r="AD7" s="104"/>
      <c r="AE7" s="104">
        <v>157</v>
      </c>
      <c r="AF7" s="104">
        <v>157</v>
      </c>
      <c r="AG7" s="103" t="s">
        <v>745</v>
      </c>
      <c r="AH7" s="100">
        <v>44681</v>
      </c>
      <c r="AI7" s="100"/>
      <c r="AJ7" s="100"/>
      <c r="AK7" s="103" t="s">
        <v>1169</v>
      </c>
    </row>
    <row r="8" spans="1:37" s="91" customFormat="1" ht="75" x14ac:dyDescent="0.25">
      <c r="A8" s="99" t="s">
        <v>704</v>
      </c>
      <c r="B8" s="100">
        <v>44582</v>
      </c>
      <c r="C8" s="98">
        <v>545</v>
      </c>
      <c r="D8" s="99" t="s">
        <v>1451</v>
      </c>
      <c r="E8" s="102" t="s">
        <v>1446</v>
      </c>
      <c r="F8" s="100">
        <v>44606</v>
      </c>
      <c r="G8" s="99" t="s">
        <v>1007</v>
      </c>
      <c r="H8" s="103" t="s">
        <v>74</v>
      </c>
      <c r="I8" s="103" t="s">
        <v>742</v>
      </c>
      <c r="J8" s="104">
        <v>118766736</v>
      </c>
      <c r="K8" s="96">
        <v>118766736</v>
      </c>
      <c r="L8" s="96">
        <v>118766736</v>
      </c>
      <c r="M8" s="96">
        <v>10796976</v>
      </c>
      <c r="N8" s="103" t="s">
        <v>1009</v>
      </c>
      <c r="O8" s="103" t="s">
        <v>75</v>
      </c>
      <c r="P8" s="103" t="s">
        <v>37</v>
      </c>
      <c r="Q8" s="98">
        <v>0</v>
      </c>
      <c r="R8" s="98">
        <v>100</v>
      </c>
      <c r="S8" s="98" t="s">
        <v>26</v>
      </c>
      <c r="T8" s="107">
        <v>9.6</v>
      </c>
      <c r="U8" s="108">
        <v>618576.75</v>
      </c>
      <c r="V8" s="109">
        <v>56234.25</v>
      </c>
      <c r="W8" s="109">
        <v>562342.5</v>
      </c>
      <c r="X8" s="110">
        <v>5938336.7999999998</v>
      </c>
      <c r="Y8" s="110">
        <v>5398488</v>
      </c>
      <c r="Z8" s="110"/>
      <c r="AA8" s="104">
        <v>192</v>
      </c>
      <c r="AB8" s="104">
        <v>192</v>
      </c>
      <c r="AC8" s="104"/>
      <c r="AD8" s="104"/>
      <c r="AE8" s="104">
        <v>20</v>
      </c>
      <c r="AF8" s="104">
        <v>20</v>
      </c>
      <c r="AG8" s="103" t="s">
        <v>743</v>
      </c>
      <c r="AH8" s="100">
        <v>44682</v>
      </c>
      <c r="AI8" s="100"/>
      <c r="AJ8" s="100"/>
      <c r="AK8" s="103" t="s">
        <v>1169</v>
      </c>
    </row>
    <row r="9" spans="1:37" s="91" customFormat="1" ht="78.75" x14ac:dyDescent="0.25">
      <c r="A9" s="99" t="s">
        <v>705</v>
      </c>
      <c r="B9" s="100">
        <v>44582</v>
      </c>
      <c r="C9" s="98">
        <v>545</v>
      </c>
      <c r="D9" s="99" t="s">
        <v>462</v>
      </c>
      <c r="E9" s="103" t="s">
        <v>462</v>
      </c>
      <c r="F9" s="100" t="s">
        <v>462</v>
      </c>
      <c r="G9" s="98" t="s">
        <v>462</v>
      </c>
      <c r="H9" s="103" t="s">
        <v>462</v>
      </c>
      <c r="I9" s="103" t="s">
        <v>707</v>
      </c>
      <c r="J9" s="104"/>
      <c r="K9" s="96">
        <v>0</v>
      </c>
      <c r="L9" s="96">
        <v>0</v>
      </c>
      <c r="M9" s="96">
        <v>0</v>
      </c>
      <c r="N9" s="85" t="s">
        <v>462</v>
      </c>
      <c r="O9" s="85" t="s">
        <v>462</v>
      </c>
      <c r="P9" s="103"/>
      <c r="Q9" s="98"/>
      <c r="R9" s="98"/>
      <c r="S9" s="85" t="s">
        <v>462</v>
      </c>
      <c r="T9" s="85" t="s">
        <v>462</v>
      </c>
      <c r="U9" s="85" t="s">
        <v>462</v>
      </c>
      <c r="V9" s="109" t="e">
        <v>#VALUE!</v>
      </c>
      <c r="W9" s="109" t="e">
        <v>#VALUE!</v>
      </c>
      <c r="X9" s="85" t="s">
        <v>462</v>
      </c>
      <c r="Y9" s="110" t="e">
        <v>#VALUE!</v>
      </c>
      <c r="Z9" s="85"/>
      <c r="AA9" s="104">
        <v>32350</v>
      </c>
      <c r="AB9" s="104">
        <v>32350</v>
      </c>
      <c r="AC9" s="104"/>
      <c r="AD9" s="104"/>
      <c r="AE9" s="104" t="s">
        <v>462</v>
      </c>
      <c r="AF9" s="104" t="s">
        <v>462</v>
      </c>
      <c r="AG9" s="103" t="s">
        <v>708</v>
      </c>
      <c r="AH9" s="100">
        <v>44621</v>
      </c>
      <c r="AI9" s="100"/>
      <c r="AJ9" s="100"/>
      <c r="AK9" s="103" t="s">
        <v>462</v>
      </c>
    </row>
    <row r="10" spans="1:37" s="91" customFormat="1" ht="180" customHeight="1" x14ac:dyDescent="0.25">
      <c r="A10" s="99" t="s">
        <v>737</v>
      </c>
      <c r="B10" s="100">
        <v>44582</v>
      </c>
      <c r="C10" s="98">
        <v>545</v>
      </c>
      <c r="D10" s="99" t="s">
        <v>1455</v>
      </c>
      <c r="E10" s="102" t="s">
        <v>1454</v>
      </c>
      <c r="F10" s="100">
        <v>44606</v>
      </c>
      <c r="G10" s="99" t="s">
        <v>1010</v>
      </c>
      <c r="H10" s="103" t="s">
        <v>74</v>
      </c>
      <c r="I10" s="103" t="s">
        <v>736</v>
      </c>
      <c r="J10" s="104">
        <v>53257050</v>
      </c>
      <c r="K10" s="96">
        <v>50721000</v>
      </c>
      <c r="L10" s="96">
        <v>50721000</v>
      </c>
      <c r="M10" s="96">
        <v>4611000</v>
      </c>
      <c r="N10" s="103" t="s">
        <v>1008</v>
      </c>
      <c r="O10" s="103" t="s">
        <v>511</v>
      </c>
      <c r="P10" s="103" t="s">
        <v>499</v>
      </c>
      <c r="Q10" s="98">
        <v>0</v>
      </c>
      <c r="R10" s="98">
        <v>100</v>
      </c>
      <c r="S10" s="98" t="s">
        <v>43</v>
      </c>
      <c r="T10" s="107">
        <v>60</v>
      </c>
      <c r="U10" s="109">
        <v>16747.5</v>
      </c>
      <c r="V10" s="109">
        <v>1522.5</v>
      </c>
      <c r="W10" s="109">
        <v>15225</v>
      </c>
      <c r="X10" s="110">
        <v>1004850</v>
      </c>
      <c r="Y10" s="110">
        <v>913500</v>
      </c>
      <c r="Z10" s="110"/>
      <c r="AA10" s="104">
        <v>3180</v>
      </c>
      <c r="AB10" s="104">
        <v>3180</v>
      </c>
      <c r="AC10" s="104"/>
      <c r="AD10" s="104"/>
      <c r="AE10" s="104">
        <v>53</v>
      </c>
      <c r="AF10" s="104">
        <v>53</v>
      </c>
      <c r="AG10" s="103" t="s">
        <v>738</v>
      </c>
      <c r="AH10" s="100">
        <v>44681</v>
      </c>
      <c r="AI10" s="100"/>
      <c r="AJ10" s="100"/>
      <c r="AK10" s="103" t="s">
        <v>1169</v>
      </c>
    </row>
    <row r="11" spans="1:37" s="91" customFormat="1" ht="184.5" customHeight="1" x14ac:dyDescent="0.25">
      <c r="A11" s="99" t="s">
        <v>734</v>
      </c>
      <c r="B11" s="100">
        <v>44582</v>
      </c>
      <c r="C11" s="98">
        <v>545</v>
      </c>
      <c r="D11" s="99" t="s">
        <v>1457</v>
      </c>
      <c r="E11" s="102" t="s">
        <v>1456</v>
      </c>
      <c r="F11" s="100">
        <v>44606</v>
      </c>
      <c r="G11" s="98" t="s">
        <v>1414</v>
      </c>
      <c r="H11" s="103" t="s">
        <v>74</v>
      </c>
      <c r="I11" s="103" t="s">
        <v>733</v>
      </c>
      <c r="J11" s="104">
        <v>53046475.350000001</v>
      </c>
      <c r="K11" s="96">
        <v>53046475.350000001</v>
      </c>
      <c r="L11" s="96">
        <v>53046475.350000001</v>
      </c>
      <c r="M11" s="96">
        <v>4822406.8499999996</v>
      </c>
      <c r="N11" s="103" t="s">
        <v>1012</v>
      </c>
      <c r="O11" s="103" t="s">
        <v>1013</v>
      </c>
      <c r="P11" s="103" t="s">
        <v>499</v>
      </c>
      <c r="Q11" s="98">
        <v>0</v>
      </c>
      <c r="R11" s="98">
        <v>100</v>
      </c>
      <c r="S11" s="98" t="s">
        <v>629</v>
      </c>
      <c r="T11" s="107">
        <v>15</v>
      </c>
      <c r="U11" s="109">
        <v>25813.37</v>
      </c>
      <c r="V11" s="109">
        <v>2346.6699999999996</v>
      </c>
      <c r="W11" s="109">
        <v>23466.7</v>
      </c>
      <c r="X11" s="110">
        <v>387200.55</v>
      </c>
      <c r="Y11" s="110">
        <v>352000.5</v>
      </c>
      <c r="Z11" s="110"/>
      <c r="AA11" s="104">
        <v>2055</v>
      </c>
      <c r="AB11" s="104">
        <v>2055</v>
      </c>
      <c r="AC11" s="104"/>
      <c r="AD11" s="104"/>
      <c r="AE11" s="104">
        <v>137</v>
      </c>
      <c r="AF11" s="104">
        <v>137</v>
      </c>
      <c r="AG11" s="103" t="s">
        <v>735</v>
      </c>
      <c r="AH11" s="100">
        <v>44621</v>
      </c>
      <c r="AI11" s="100"/>
      <c r="AJ11" s="100"/>
      <c r="AK11" s="103" t="s">
        <v>1169</v>
      </c>
    </row>
    <row r="12" spans="1:37" s="91" customFormat="1" ht="75" x14ac:dyDescent="0.25">
      <c r="A12" s="99" t="s">
        <v>731</v>
      </c>
      <c r="B12" s="100">
        <v>44582</v>
      </c>
      <c r="C12" s="98">
        <v>545</v>
      </c>
      <c r="D12" s="99" t="s">
        <v>1459</v>
      </c>
      <c r="E12" s="102" t="s">
        <v>1458</v>
      </c>
      <c r="F12" s="100">
        <v>44606</v>
      </c>
      <c r="G12" s="98" t="s">
        <v>1415</v>
      </c>
      <c r="H12" s="103" t="s">
        <v>74</v>
      </c>
      <c r="I12" s="103" t="s">
        <v>730</v>
      </c>
      <c r="J12" s="104">
        <v>111074134.59999999</v>
      </c>
      <c r="K12" s="96">
        <v>111074134.59999999</v>
      </c>
      <c r="L12" s="96">
        <v>111074134.59999999</v>
      </c>
      <c r="M12" s="96">
        <v>10097648.6</v>
      </c>
      <c r="N12" s="103" t="s">
        <v>1014</v>
      </c>
      <c r="O12" s="103" t="s">
        <v>113</v>
      </c>
      <c r="P12" s="103" t="s">
        <v>33</v>
      </c>
      <c r="Q12" s="98">
        <v>0</v>
      </c>
      <c r="R12" s="98">
        <v>100</v>
      </c>
      <c r="S12" s="98" t="s">
        <v>26</v>
      </c>
      <c r="T12" s="107">
        <v>5</v>
      </c>
      <c r="U12" s="109">
        <v>18574.27</v>
      </c>
      <c r="V12" s="109">
        <v>1688.5700000000002</v>
      </c>
      <c r="W12" s="109">
        <v>16885.7</v>
      </c>
      <c r="X12" s="110">
        <v>92871.35</v>
      </c>
      <c r="Y12" s="110">
        <v>84428.5</v>
      </c>
      <c r="Z12" s="110"/>
      <c r="AA12" s="104">
        <v>5980</v>
      </c>
      <c r="AB12" s="104">
        <v>5980</v>
      </c>
      <c r="AC12" s="104"/>
      <c r="AD12" s="104"/>
      <c r="AE12" s="104">
        <v>1196</v>
      </c>
      <c r="AF12" s="104">
        <v>1196</v>
      </c>
      <c r="AG12" s="103" t="s">
        <v>732</v>
      </c>
      <c r="AH12" s="100">
        <v>44621</v>
      </c>
      <c r="AI12" s="100"/>
      <c r="AJ12" s="100"/>
      <c r="AK12" s="103" t="s">
        <v>1169</v>
      </c>
    </row>
    <row r="13" spans="1:37" s="91" customFormat="1" ht="186" customHeight="1" x14ac:dyDescent="0.25">
      <c r="A13" s="99" t="s">
        <v>727</v>
      </c>
      <c r="B13" s="100">
        <v>44582</v>
      </c>
      <c r="C13" s="98">
        <v>545</v>
      </c>
      <c r="D13" s="99" t="s">
        <v>1461</v>
      </c>
      <c r="E13" s="102" t="s">
        <v>1460</v>
      </c>
      <c r="F13" s="100">
        <v>44606</v>
      </c>
      <c r="G13" s="98" t="s">
        <v>1416</v>
      </c>
      <c r="H13" s="103" t="s">
        <v>1011</v>
      </c>
      <c r="I13" s="103" t="s">
        <v>728</v>
      </c>
      <c r="J13" s="104">
        <v>232122721.59999999</v>
      </c>
      <c r="K13" s="96">
        <v>232122721.59999999</v>
      </c>
      <c r="L13" s="96">
        <v>232122721.59999999</v>
      </c>
      <c r="M13" s="96">
        <v>21102065.600000001</v>
      </c>
      <c r="N13" s="103" t="s">
        <v>1015</v>
      </c>
      <c r="O13" s="103" t="s">
        <v>525</v>
      </c>
      <c r="P13" s="103" t="s">
        <v>33</v>
      </c>
      <c r="Q13" s="98">
        <v>0</v>
      </c>
      <c r="R13" s="98">
        <v>100</v>
      </c>
      <c r="S13" s="98" t="s">
        <v>51</v>
      </c>
      <c r="T13" s="107">
        <v>140</v>
      </c>
      <c r="U13" s="109">
        <v>10766.36</v>
      </c>
      <c r="V13" s="109">
        <v>978.7600000000001</v>
      </c>
      <c r="W13" s="109">
        <v>9787.6</v>
      </c>
      <c r="X13" s="110">
        <v>1507290.4000000001</v>
      </c>
      <c r="Y13" s="110">
        <v>1370264</v>
      </c>
      <c r="Z13" s="110"/>
      <c r="AA13" s="104">
        <v>21560</v>
      </c>
      <c r="AB13" s="104">
        <v>15820</v>
      </c>
      <c r="AC13" s="104">
        <v>5740</v>
      </c>
      <c r="AD13" s="104"/>
      <c r="AE13" s="104">
        <v>154</v>
      </c>
      <c r="AF13" s="104">
        <v>154</v>
      </c>
      <c r="AG13" s="103" t="s">
        <v>729</v>
      </c>
      <c r="AH13" s="100">
        <v>44621</v>
      </c>
      <c r="AI13" s="100">
        <v>44682</v>
      </c>
      <c r="AJ13" s="100"/>
      <c r="AK13" s="103" t="s">
        <v>1169</v>
      </c>
    </row>
    <row r="14" spans="1:37" s="91" customFormat="1" ht="196.5" customHeight="1" x14ac:dyDescent="0.25">
      <c r="A14" s="99" t="s">
        <v>725</v>
      </c>
      <c r="B14" s="100">
        <v>44582</v>
      </c>
      <c r="C14" s="98">
        <v>545</v>
      </c>
      <c r="D14" s="99" t="s">
        <v>1463</v>
      </c>
      <c r="E14" s="102" t="s">
        <v>1462</v>
      </c>
      <c r="F14" s="100">
        <v>44606</v>
      </c>
      <c r="G14" s="98" t="s">
        <v>1279</v>
      </c>
      <c r="H14" s="103" t="s">
        <v>1011</v>
      </c>
      <c r="I14" s="103" t="s">
        <v>722</v>
      </c>
      <c r="J14" s="104">
        <v>230615431.19999999</v>
      </c>
      <c r="K14" s="96">
        <v>230615431.19999999</v>
      </c>
      <c r="L14" s="96">
        <v>230615431.19999999</v>
      </c>
      <c r="M14" s="96">
        <v>20965039.199999999</v>
      </c>
      <c r="N14" s="103" t="s">
        <v>1015</v>
      </c>
      <c r="O14" s="103" t="s">
        <v>525</v>
      </c>
      <c r="P14" s="103" t="s">
        <v>563</v>
      </c>
      <c r="Q14" s="98">
        <v>0</v>
      </c>
      <c r="R14" s="98">
        <v>100</v>
      </c>
      <c r="S14" s="98" t="s">
        <v>51</v>
      </c>
      <c r="T14" s="107">
        <v>140</v>
      </c>
      <c r="U14" s="109">
        <v>10766.359999999999</v>
      </c>
      <c r="V14" s="109">
        <v>978.75999999999988</v>
      </c>
      <c r="W14" s="109">
        <v>9787.5999999999985</v>
      </c>
      <c r="X14" s="110">
        <v>1507290.4</v>
      </c>
      <c r="Y14" s="110">
        <v>1370263.9999999998</v>
      </c>
      <c r="Z14" s="110"/>
      <c r="AA14" s="104">
        <v>21420</v>
      </c>
      <c r="AB14" s="104">
        <v>15540</v>
      </c>
      <c r="AC14" s="113">
        <v>5880</v>
      </c>
      <c r="AD14" s="104"/>
      <c r="AE14" s="104">
        <v>153</v>
      </c>
      <c r="AF14" s="104">
        <v>153</v>
      </c>
      <c r="AG14" s="103" t="s">
        <v>726</v>
      </c>
      <c r="AH14" s="100">
        <v>44621</v>
      </c>
      <c r="AI14" s="100">
        <v>44682</v>
      </c>
      <c r="AJ14" s="100"/>
      <c r="AK14" s="103" t="s">
        <v>1169</v>
      </c>
    </row>
    <row r="15" spans="1:37" s="91" customFormat="1" ht="156" customHeight="1" x14ac:dyDescent="0.25">
      <c r="A15" s="99" t="s">
        <v>723</v>
      </c>
      <c r="B15" s="100">
        <v>44582</v>
      </c>
      <c r="C15" s="98">
        <v>545</v>
      </c>
      <c r="D15" s="99" t="s">
        <v>1465</v>
      </c>
      <c r="E15" s="102" t="s">
        <v>1464</v>
      </c>
      <c r="F15" s="100">
        <v>44606</v>
      </c>
      <c r="G15" s="98" t="s">
        <v>1280</v>
      </c>
      <c r="H15" s="103" t="s">
        <v>1011</v>
      </c>
      <c r="I15" s="103" t="s">
        <v>722</v>
      </c>
      <c r="J15" s="104">
        <v>259253948.80000001</v>
      </c>
      <c r="K15" s="96">
        <v>259253948.80000001</v>
      </c>
      <c r="L15" s="96">
        <v>259253948.80000001</v>
      </c>
      <c r="M15" s="96">
        <v>23568540.800000001</v>
      </c>
      <c r="N15" s="103" t="s">
        <v>1015</v>
      </c>
      <c r="O15" s="103" t="s">
        <v>525</v>
      </c>
      <c r="P15" s="103" t="s">
        <v>563</v>
      </c>
      <c r="Q15" s="98">
        <v>0</v>
      </c>
      <c r="R15" s="98">
        <v>100</v>
      </c>
      <c r="S15" s="98" t="s">
        <v>51</v>
      </c>
      <c r="T15" s="107">
        <v>140</v>
      </c>
      <c r="U15" s="109">
        <v>10766.36</v>
      </c>
      <c r="V15" s="109">
        <v>978.7600000000001</v>
      </c>
      <c r="W15" s="109">
        <v>9787.6</v>
      </c>
      <c r="X15" s="110">
        <v>1507290.4000000001</v>
      </c>
      <c r="Y15" s="110">
        <v>1370264</v>
      </c>
      <c r="Z15" s="110"/>
      <c r="AA15" s="104">
        <v>24080</v>
      </c>
      <c r="AB15" s="104">
        <v>17640</v>
      </c>
      <c r="AC15" s="104">
        <v>6440</v>
      </c>
      <c r="AD15" s="104"/>
      <c r="AE15" s="104">
        <v>172</v>
      </c>
      <c r="AF15" s="104">
        <v>172</v>
      </c>
      <c r="AG15" s="103" t="s">
        <v>724</v>
      </c>
      <c r="AH15" s="100">
        <v>44621</v>
      </c>
      <c r="AI15" s="100">
        <v>44682</v>
      </c>
      <c r="AJ15" s="100"/>
      <c r="AK15" s="103" t="s">
        <v>1169</v>
      </c>
    </row>
    <row r="16" spans="1:37" s="91" customFormat="1" ht="173.25" x14ac:dyDescent="0.25">
      <c r="A16" s="99" t="s">
        <v>709</v>
      </c>
      <c r="B16" s="100">
        <v>44582</v>
      </c>
      <c r="C16" s="98">
        <v>545</v>
      </c>
      <c r="D16" s="99" t="s">
        <v>462</v>
      </c>
      <c r="E16" s="103" t="s">
        <v>462</v>
      </c>
      <c r="F16" s="100" t="s">
        <v>462</v>
      </c>
      <c r="G16" s="98" t="s">
        <v>462</v>
      </c>
      <c r="H16" s="103" t="s">
        <v>462</v>
      </c>
      <c r="I16" s="103" t="s">
        <v>710</v>
      </c>
      <c r="J16" s="104"/>
      <c r="K16" s="96">
        <v>0</v>
      </c>
      <c r="L16" s="96">
        <v>0</v>
      </c>
      <c r="M16" s="96">
        <v>0</v>
      </c>
      <c r="N16" s="85" t="s">
        <v>462</v>
      </c>
      <c r="O16" s="85" t="s">
        <v>462</v>
      </c>
      <c r="P16" s="103"/>
      <c r="Q16" s="98"/>
      <c r="R16" s="98"/>
      <c r="S16" s="85" t="s">
        <v>462</v>
      </c>
      <c r="T16" s="85" t="s">
        <v>462</v>
      </c>
      <c r="U16" s="85" t="s">
        <v>462</v>
      </c>
      <c r="V16" s="109" t="e">
        <v>#VALUE!</v>
      </c>
      <c r="W16" s="109" t="e">
        <v>#VALUE!</v>
      </c>
      <c r="X16" s="85" t="s">
        <v>462</v>
      </c>
      <c r="Y16" s="110" t="e">
        <v>#VALUE!</v>
      </c>
      <c r="Z16" s="85"/>
      <c r="AA16" s="104">
        <v>1197.722</v>
      </c>
      <c r="AB16" s="104">
        <v>1197.722</v>
      </c>
      <c r="AC16" s="104"/>
      <c r="AD16" s="104"/>
      <c r="AE16" s="104" t="s">
        <v>462</v>
      </c>
      <c r="AF16" s="104" t="s">
        <v>462</v>
      </c>
      <c r="AG16" s="103" t="s">
        <v>711</v>
      </c>
      <c r="AH16" s="100">
        <v>44621</v>
      </c>
      <c r="AI16" s="100"/>
      <c r="AJ16" s="100"/>
      <c r="AK16" s="103" t="s">
        <v>462</v>
      </c>
    </row>
    <row r="17" spans="1:37" s="91" customFormat="1" ht="168" customHeight="1" x14ac:dyDescent="0.25">
      <c r="A17" s="99" t="s">
        <v>721</v>
      </c>
      <c r="B17" s="100">
        <v>44582</v>
      </c>
      <c r="C17" s="98">
        <v>545</v>
      </c>
      <c r="D17" s="99" t="s">
        <v>1469</v>
      </c>
      <c r="E17" s="102" t="s">
        <v>1468</v>
      </c>
      <c r="F17" s="100">
        <v>44606</v>
      </c>
      <c r="G17" s="98" t="s">
        <v>1017</v>
      </c>
      <c r="H17" s="103" t="s">
        <v>74</v>
      </c>
      <c r="I17" s="103" t="s">
        <v>720</v>
      </c>
      <c r="J17" s="104">
        <v>229222370.40000001</v>
      </c>
      <c r="K17" s="96">
        <v>229222370.40000001</v>
      </c>
      <c r="L17" s="96">
        <v>229222370.40000001</v>
      </c>
      <c r="M17" s="96">
        <v>20838397.309090909</v>
      </c>
      <c r="N17" s="103" t="s">
        <v>1012</v>
      </c>
      <c r="O17" s="103" t="s">
        <v>1013</v>
      </c>
      <c r="P17" s="103" t="s">
        <v>499</v>
      </c>
      <c r="Q17" s="98">
        <v>0</v>
      </c>
      <c r="R17" s="98">
        <v>100</v>
      </c>
      <c r="S17" s="98" t="s">
        <v>629</v>
      </c>
      <c r="T17" s="107">
        <v>30</v>
      </c>
      <c r="U17" s="109">
        <v>25813.33</v>
      </c>
      <c r="V17" s="109">
        <v>2346.6663636363637</v>
      </c>
      <c r="W17" s="109">
        <v>23466.663636363639</v>
      </c>
      <c r="X17" s="110">
        <v>774399.9</v>
      </c>
      <c r="Y17" s="110">
        <v>703999.90909090918</v>
      </c>
      <c r="Z17" s="110"/>
      <c r="AA17" s="104">
        <v>8880</v>
      </c>
      <c r="AB17" s="104">
        <v>8880</v>
      </c>
      <c r="AC17" s="104"/>
      <c r="AD17" s="104"/>
      <c r="AE17" s="104">
        <v>296</v>
      </c>
      <c r="AF17" s="104">
        <v>296</v>
      </c>
      <c r="AG17" s="103" t="s">
        <v>751</v>
      </c>
      <c r="AH17" s="100">
        <v>44621</v>
      </c>
      <c r="AI17" s="100"/>
      <c r="AJ17" s="100"/>
      <c r="AK17" s="103" t="s">
        <v>1169</v>
      </c>
    </row>
    <row r="18" spans="1:37" s="91" customFormat="1" ht="189.75" customHeight="1" x14ac:dyDescent="0.25">
      <c r="A18" s="99" t="s">
        <v>717</v>
      </c>
      <c r="B18" s="100">
        <v>44582</v>
      </c>
      <c r="C18" s="98">
        <v>545</v>
      </c>
      <c r="D18" s="99" t="s">
        <v>1471</v>
      </c>
      <c r="E18" s="102" t="s">
        <v>1470</v>
      </c>
      <c r="F18" s="100">
        <v>44606</v>
      </c>
      <c r="G18" s="98" t="s">
        <v>1018</v>
      </c>
      <c r="H18" s="103" t="s">
        <v>74</v>
      </c>
      <c r="I18" s="103" t="s">
        <v>716</v>
      </c>
      <c r="J18" s="104">
        <v>39997320</v>
      </c>
      <c r="K18" s="96">
        <v>39997320</v>
      </c>
      <c r="L18" s="96">
        <v>39997320</v>
      </c>
      <c r="M18" s="96">
        <v>3636120</v>
      </c>
      <c r="N18" s="103" t="s">
        <v>1019</v>
      </c>
      <c r="O18" s="103" t="s">
        <v>1020</v>
      </c>
      <c r="P18" s="103" t="s">
        <v>36</v>
      </c>
      <c r="Q18" s="98">
        <v>0</v>
      </c>
      <c r="R18" s="98">
        <v>100</v>
      </c>
      <c r="S18" s="98" t="s">
        <v>34</v>
      </c>
      <c r="T18" s="107">
        <v>30</v>
      </c>
      <c r="U18" s="109">
        <v>849.2</v>
      </c>
      <c r="V18" s="109">
        <v>77.2</v>
      </c>
      <c r="W18" s="109">
        <v>772</v>
      </c>
      <c r="X18" s="110">
        <v>25476</v>
      </c>
      <c r="Y18" s="110">
        <v>23160</v>
      </c>
      <c r="Z18" s="110"/>
      <c r="AA18" s="104">
        <v>47100</v>
      </c>
      <c r="AB18" s="104">
        <v>47100</v>
      </c>
      <c r="AC18" s="104"/>
      <c r="AD18" s="104"/>
      <c r="AE18" s="104">
        <v>1570</v>
      </c>
      <c r="AF18" s="104">
        <v>1570</v>
      </c>
      <c r="AG18" s="103" t="s">
        <v>752</v>
      </c>
      <c r="AH18" s="100">
        <v>44621</v>
      </c>
      <c r="AI18" s="100"/>
      <c r="AJ18" s="100"/>
      <c r="AK18" s="103" t="s">
        <v>1169</v>
      </c>
    </row>
    <row r="19" spans="1:37" s="91" customFormat="1" ht="236.25" x14ac:dyDescent="0.25">
      <c r="A19" s="99" t="s">
        <v>754</v>
      </c>
      <c r="B19" s="100">
        <v>44589</v>
      </c>
      <c r="C19" s="98">
        <v>545</v>
      </c>
      <c r="D19" s="99" t="s">
        <v>1761</v>
      </c>
      <c r="E19" s="102" t="s">
        <v>1487</v>
      </c>
      <c r="F19" s="100">
        <v>44613</v>
      </c>
      <c r="G19" s="98" t="s">
        <v>1125</v>
      </c>
      <c r="H19" s="103" t="s">
        <v>764</v>
      </c>
      <c r="I19" s="103" t="s">
        <v>638</v>
      </c>
      <c r="J19" s="104">
        <v>61287226</v>
      </c>
      <c r="K19" s="96">
        <v>61287226</v>
      </c>
      <c r="L19" s="96">
        <v>61287226</v>
      </c>
      <c r="M19" s="96">
        <v>5571566</v>
      </c>
      <c r="N19" s="103" t="s">
        <v>1126</v>
      </c>
      <c r="O19" s="103" t="s">
        <v>1127</v>
      </c>
      <c r="P19" s="103" t="s">
        <v>36</v>
      </c>
      <c r="Q19" s="98">
        <v>0</v>
      </c>
      <c r="R19" s="98">
        <v>100</v>
      </c>
      <c r="S19" s="98" t="s">
        <v>629</v>
      </c>
      <c r="T19" s="107">
        <v>2</v>
      </c>
      <c r="U19" s="109">
        <v>333082.75</v>
      </c>
      <c r="V19" s="109">
        <v>30280.25</v>
      </c>
      <c r="W19" s="109">
        <v>302802.5</v>
      </c>
      <c r="X19" s="110">
        <v>666165.5</v>
      </c>
      <c r="Y19" s="110">
        <v>605605</v>
      </c>
      <c r="Z19" s="110"/>
      <c r="AA19" s="104">
        <v>184</v>
      </c>
      <c r="AB19" s="104">
        <v>184</v>
      </c>
      <c r="AC19" s="104"/>
      <c r="AD19" s="104"/>
      <c r="AE19" s="104">
        <v>92</v>
      </c>
      <c r="AF19" s="104">
        <v>92</v>
      </c>
      <c r="AG19" s="103" t="s">
        <v>639</v>
      </c>
      <c r="AH19" s="100">
        <v>44621</v>
      </c>
      <c r="AI19" s="100"/>
      <c r="AJ19" s="100"/>
      <c r="AK19" s="103" t="s">
        <v>1169</v>
      </c>
    </row>
    <row r="20" spans="1:37" s="91" customFormat="1" ht="157.5" x14ac:dyDescent="0.25">
      <c r="A20" s="99" t="s">
        <v>753</v>
      </c>
      <c r="B20" s="100">
        <v>44589</v>
      </c>
      <c r="C20" s="98">
        <v>545</v>
      </c>
      <c r="D20" s="99" t="s">
        <v>462</v>
      </c>
      <c r="E20" s="103" t="s">
        <v>462</v>
      </c>
      <c r="F20" s="100" t="s">
        <v>462</v>
      </c>
      <c r="G20" s="98" t="s">
        <v>462</v>
      </c>
      <c r="H20" s="103" t="s">
        <v>462</v>
      </c>
      <c r="I20" s="103" t="s">
        <v>636</v>
      </c>
      <c r="J20" s="104"/>
      <c r="K20" s="96">
        <v>0</v>
      </c>
      <c r="L20" s="96">
        <v>0</v>
      </c>
      <c r="M20" s="96">
        <v>0</v>
      </c>
      <c r="N20" s="85" t="s">
        <v>462</v>
      </c>
      <c r="O20" s="85" t="s">
        <v>462</v>
      </c>
      <c r="P20" s="103"/>
      <c r="Q20" s="98"/>
      <c r="R20" s="98"/>
      <c r="S20" s="85" t="s">
        <v>462</v>
      </c>
      <c r="T20" s="85" t="s">
        <v>462</v>
      </c>
      <c r="U20" s="85" t="s">
        <v>462</v>
      </c>
      <c r="V20" s="109" t="e">
        <v>#VALUE!</v>
      </c>
      <c r="W20" s="109" t="e">
        <v>#VALUE!</v>
      </c>
      <c r="X20" s="85" t="s">
        <v>462</v>
      </c>
      <c r="Y20" s="110" t="e">
        <v>#VALUE!</v>
      </c>
      <c r="Z20" s="85"/>
      <c r="AA20" s="104">
        <v>90</v>
      </c>
      <c r="AB20" s="104">
        <v>90</v>
      </c>
      <c r="AC20" s="104"/>
      <c r="AD20" s="104"/>
      <c r="AE20" s="104" t="s">
        <v>462</v>
      </c>
      <c r="AF20" s="104" t="s">
        <v>462</v>
      </c>
      <c r="AG20" s="103" t="s">
        <v>637</v>
      </c>
      <c r="AH20" s="100">
        <v>44640</v>
      </c>
      <c r="AI20" s="100"/>
      <c r="AJ20" s="100"/>
      <c r="AK20" s="103" t="s">
        <v>462</v>
      </c>
    </row>
    <row r="21" spans="1:37" s="91" customFormat="1" ht="94.5" x14ac:dyDescent="0.25">
      <c r="A21" s="99" t="s">
        <v>996</v>
      </c>
      <c r="B21" s="100">
        <v>44603</v>
      </c>
      <c r="C21" s="98">
        <v>545</v>
      </c>
      <c r="D21" s="99" t="s">
        <v>1783</v>
      </c>
      <c r="E21" s="102" t="s">
        <v>1782</v>
      </c>
      <c r="F21" s="100">
        <v>44624</v>
      </c>
      <c r="G21" s="99" t="s">
        <v>1244</v>
      </c>
      <c r="H21" s="103" t="s">
        <v>74</v>
      </c>
      <c r="I21" s="103" t="s">
        <v>835</v>
      </c>
      <c r="J21" s="104">
        <v>281881563.60000002</v>
      </c>
      <c r="K21" s="96">
        <v>281881563.60000002</v>
      </c>
      <c r="L21" s="96">
        <v>281881563.60000002</v>
      </c>
      <c r="M21" s="96">
        <v>25625596.690909091</v>
      </c>
      <c r="N21" s="103" t="s">
        <v>1012</v>
      </c>
      <c r="O21" s="103" t="s">
        <v>1013</v>
      </c>
      <c r="P21" s="103" t="s">
        <v>499</v>
      </c>
      <c r="Q21" s="106">
        <v>0</v>
      </c>
      <c r="R21" s="98">
        <v>100</v>
      </c>
      <c r="S21" s="98" t="s">
        <v>629</v>
      </c>
      <c r="T21" s="107">
        <v>30</v>
      </c>
      <c r="U21" s="109">
        <v>25813.33</v>
      </c>
      <c r="V21" s="109">
        <v>2346.6663636363637</v>
      </c>
      <c r="W21" s="109">
        <v>23466.663636363639</v>
      </c>
      <c r="X21" s="110">
        <v>774399.9</v>
      </c>
      <c r="Y21" s="110">
        <v>703999.90909090918</v>
      </c>
      <c r="Z21" s="110"/>
      <c r="AA21" s="104">
        <v>10920</v>
      </c>
      <c r="AB21" s="104">
        <v>7650</v>
      </c>
      <c r="AC21" s="104">
        <v>3270</v>
      </c>
      <c r="AD21" s="104"/>
      <c r="AE21" s="104">
        <v>364</v>
      </c>
      <c r="AF21" s="104">
        <v>364</v>
      </c>
      <c r="AG21" s="103" t="s">
        <v>1251</v>
      </c>
      <c r="AH21" s="100">
        <v>44652</v>
      </c>
      <c r="AI21" s="100">
        <v>44696</v>
      </c>
      <c r="AJ21" s="100"/>
      <c r="AK21" s="103" t="s">
        <v>1169</v>
      </c>
    </row>
    <row r="22" spans="1:37" s="91" customFormat="1" ht="164.25" customHeight="1" x14ac:dyDescent="0.25">
      <c r="A22" s="99" t="s">
        <v>993</v>
      </c>
      <c r="B22" s="100">
        <v>44603</v>
      </c>
      <c r="C22" s="98">
        <v>545</v>
      </c>
      <c r="D22" s="99" t="s">
        <v>1792</v>
      </c>
      <c r="E22" s="102" t="s">
        <v>1791</v>
      </c>
      <c r="F22" s="100">
        <v>44624</v>
      </c>
      <c r="G22" s="99" t="s">
        <v>1246</v>
      </c>
      <c r="H22" s="103" t="s">
        <v>74</v>
      </c>
      <c r="I22" s="103" t="s">
        <v>837</v>
      </c>
      <c r="J22" s="104">
        <v>292723615.80000001</v>
      </c>
      <c r="K22" s="96">
        <v>292723615.80000001</v>
      </c>
      <c r="L22" s="96">
        <v>292723615.80000001</v>
      </c>
      <c r="M22" s="96">
        <v>26611237.800000001</v>
      </c>
      <c r="N22" s="103" t="s">
        <v>1012</v>
      </c>
      <c r="O22" s="103" t="s">
        <v>1013</v>
      </c>
      <c r="P22" s="103" t="s">
        <v>499</v>
      </c>
      <c r="Q22" s="106">
        <v>0</v>
      </c>
      <c r="R22" s="98">
        <v>100</v>
      </c>
      <c r="S22" s="98" t="s">
        <v>629</v>
      </c>
      <c r="T22" s="107">
        <v>15</v>
      </c>
      <c r="U22" s="109">
        <v>25813.370000000003</v>
      </c>
      <c r="V22" s="109">
        <v>2346.67</v>
      </c>
      <c r="W22" s="109">
        <v>23466.700000000004</v>
      </c>
      <c r="X22" s="110">
        <v>387200.55000000005</v>
      </c>
      <c r="Y22" s="110">
        <v>352000.50000000006</v>
      </c>
      <c r="Z22" s="110"/>
      <c r="AA22" s="104">
        <v>11340</v>
      </c>
      <c r="AB22" s="104">
        <v>6780</v>
      </c>
      <c r="AC22" s="104">
        <v>4560</v>
      </c>
      <c r="AD22" s="104"/>
      <c r="AE22" s="104">
        <v>756</v>
      </c>
      <c r="AF22" s="104">
        <v>756</v>
      </c>
      <c r="AG22" s="103" t="s">
        <v>1253</v>
      </c>
      <c r="AH22" s="100">
        <v>44666</v>
      </c>
      <c r="AI22" s="100">
        <v>44701</v>
      </c>
      <c r="AJ22" s="100"/>
      <c r="AK22" s="103" t="s">
        <v>1169</v>
      </c>
    </row>
    <row r="23" spans="1:37" s="91" customFormat="1" ht="144.75" customHeight="1" x14ac:dyDescent="0.25">
      <c r="A23" s="99" t="s">
        <v>992</v>
      </c>
      <c r="B23" s="100">
        <v>44603</v>
      </c>
      <c r="C23" s="98">
        <v>545</v>
      </c>
      <c r="D23" s="99" t="s">
        <v>1918</v>
      </c>
      <c r="E23" s="102" t="s">
        <v>1793</v>
      </c>
      <c r="F23" s="100">
        <v>44624</v>
      </c>
      <c r="G23" s="99" t="s">
        <v>1247</v>
      </c>
      <c r="H23" s="103" t="s">
        <v>74</v>
      </c>
      <c r="I23" s="103" t="s">
        <v>837</v>
      </c>
      <c r="J23" s="104">
        <v>281882000.39999998</v>
      </c>
      <c r="K23" s="96">
        <v>258262766.84999999</v>
      </c>
      <c r="L23" s="96">
        <v>258262766.84999999</v>
      </c>
      <c r="M23" s="96">
        <v>23478433.350000001</v>
      </c>
      <c r="N23" s="103" t="s">
        <v>1012</v>
      </c>
      <c r="O23" s="103" t="s">
        <v>1013</v>
      </c>
      <c r="P23" s="103" t="s">
        <v>499</v>
      </c>
      <c r="Q23" s="106">
        <v>0</v>
      </c>
      <c r="R23" s="98">
        <v>100</v>
      </c>
      <c r="S23" s="98" t="s">
        <v>629</v>
      </c>
      <c r="T23" s="107">
        <v>15</v>
      </c>
      <c r="U23" s="109">
        <v>25813.37</v>
      </c>
      <c r="V23" s="109">
        <v>2346.6699999999996</v>
      </c>
      <c r="W23" s="109">
        <v>23466.7</v>
      </c>
      <c r="X23" s="110">
        <v>387200.55</v>
      </c>
      <c r="Y23" s="110">
        <v>352000.5</v>
      </c>
      <c r="Z23" s="110"/>
      <c r="AA23" s="104">
        <v>10005</v>
      </c>
      <c r="AB23" s="104">
        <v>6030</v>
      </c>
      <c r="AC23" s="104">
        <v>3975</v>
      </c>
      <c r="AD23" s="104"/>
      <c r="AE23" s="104">
        <v>667</v>
      </c>
      <c r="AF23" s="104">
        <v>667</v>
      </c>
      <c r="AG23" s="103" t="s">
        <v>1254</v>
      </c>
      <c r="AH23" s="100">
        <v>44666</v>
      </c>
      <c r="AI23" s="100">
        <v>44701</v>
      </c>
      <c r="AJ23" s="100"/>
      <c r="AK23" s="103" t="s">
        <v>1169</v>
      </c>
    </row>
    <row r="24" spans="1:37" s="91" customFormat="1" ht="78.75" x14ac:dyDescent="0.25">
      <c r="A24" s="99" t="s">
        <v>991</v>
      </c>
      <c r="B24" s="100">
        <v>44603</v>
      </c>
      <c r="C24" s="98">
        <v>545</v>
      </c>
      <c r="D24" s="99" t="s">
        <v>1795</v>
      </c>
      <c r="E24" s="102" t="s">
        <v>1794</v>
      </c>
      <c r="F24" s="100">
        <v>44624</v>
      </c>
      <c r="G24" s="99" t="s">
        <v>1248</v>
      </c>
      <c r="H24" s="103" t="s">
        <v>74</v>
      </c>
      <c r="I24" s="103" t="s">
        <v>835</v>
      </c>
      <c r="J24" s="104">
        <v>264844765.80000001</v>
      </c>
      <c r="K24" s="96">
        <v>239289569.09999999</v>
      </c>
      <c r="L24" s="96">
        <v>239289569.09999999</v>
      </c>
      <c r="M24" s="96">
        <v>21753597.190909091</v>
      </c>
      <c r="N24" s="103" t="s">
        <v>1012</v>
      </c>
      <c r="O24" s="103" t="s">
        <v>1013</v>
      </c>
      <c r="P24" s="103" t="s">
        <v>499</v>
      </c>
      <c r="Q24" s="106">
        <v>0</v>
      </c>
      <c r="R24" s="98">
        <v>100</v>
      </c>
      <c r="S24" s="98" t="s">
        <v>629</v>
      </c>
      <c r="T24" s="107">
        <v>30</v>
      </c>
      <c r="U24" s="109">
        <v>28570.093398058252</v>
      </c>
      <c r="V24" s="109">
        <v>2597.2812180052956</v>
      </c>
      <c r="W24" s="109">
        <v>25972.812180052955</v>
      </c>
      <c r="X24" s="110">
        <v>857102.80194174754</v>
      </c>
      <c r="Y24" s="110">
        <v>779184.36540158861</v>
      </c>
      <c r="Z24" s="110"/>
      <c r="AA24" s="104">
        <v>9270</v>
      </c>
      <c r="AB24" s="104">
        <v>7200</v>
      </c>
      <c r="AC24" s="104">
        <v>2070</v>
      </c>
      <c r="AD24" s="104"/>
      <c r="AE24" s="104">
        <v>309</v>
      </c>
      <c r="AF24" s="104">
        <v>309</v>
      </c>
      <c r="AG24" s="103" t="s">
        <v>1255</v>
      </c>
      <c r="AH24" s="100">
        <v>44652</v>
      </c>
      <c r="AI24" s="100">
        <v>44696</v>
      </c>
      <c r="AJ24" s="100"/>
      <c r="AK24" s="103" t="s">
        <v>1169</v>
      </c>
    </row>
    <row r="25" spans="1:37" s="91" customFormat="1" ht="190.5" customHeight="1" x14ac:dyDescent="0.25">
      <c r="A25" s="99" t="s">
        <v>986</v>
      </c>
      <c r="B25" s="100">
        <v>44603</v>
      </c>
      <c r="C25" s="98">
        <v>545</v>
      </c>
      <c r="D25" s="99" t="s">
        <v>1933</v>
      </c>
      <c r="E25" s="102" t="s">
        <v>1932</v>
      </c>
      <c r="F25" s="100">
        <v>44624</v>
      </c>
      <c r="G25" s="99" t="s">
        <v>1420</v>
      </c>
      <c r="H25" s="103" t="s">
        <v>74</v>
      </c>
      <c r="I25" s="103" t="s">
        <v>835</v>
      </c>
      <c r="J25" s="104">
        <v>291174362.39999998</v>
      </c>
      <c r="K25" s="96">
        <v>291174362.39999998</v>
      </c>
      <c r="L25" s="96">
        <v>291174362.39999998</v>
      </c>
      <c r="M25" s="96">
        <v>26470396.581818182</v>
      </c>
      <c r="N25" s="103" t="s">
        <v>1012</v>
      </c>
      <c r="O25" s="103" t="s">
        <v>1013</v>
      </c>
      <c r="P25" s="103" t="s">
        <v>499</v>
      </c>
      <c r="Q25" s="106">
        <v>0</v>
      </c>
      <c r="R25" s="98">
        <v>100</v>
      </c>
      <c r="S25" s="98" t="s">
        <v>629</v>
      </c>
      <c r="T25" s="107">
        <v>30</v>
      </c>
      <c r="U25" s="109">
        <v>25813.329999999998</v>
      </c>
      <c r="V25" s="109">
        <v>2346.6663636363637</v>
      </c>
      <c r="W25" s="109">
        <v>23466.663636363635</v>
      </c>
      <c r="X25" s="110">
        <v>774399.89999999991</v>
      </c>
      <c r="Y25" s="110">
        <v>703999.90909090906</v>
      </c>
      <c r="Z25" s="110"/>
      <c r="AA25" s="104">
        <v>11280</v>
      </c>
      <c r="AB25" s="104">
        <v>7860</v>
      </c>
      <c r="AC25" s="104">
        <v>3420</v>
      </c>
      <c r="AD25" s="104"/>
      <c r="AE25" s="104">
        <v>376</v>
      </c>
      <c r="AF25" s="104">
        <v>376</v>
      </c>
      <c r="AG25" s="103" t="s">
        <v>1257</v>
      </c>
      <c r="AH25" s="100">
        <v>44652</v>
      </c>
      <c r="AI25" s="100">
        <v>44696</v>
      </c>
      <c r="AJ25" s="100"/>
      <c r="AK25" s="103" t="s">
        <v>1169</v>
      </c>
    </row>
    <row r="26" spans="1:37" s="91" customFormat="1" ht="126" x14ac:dyDescent="0.25">
      <c r="A26" s="99" t="s">
        <v>987</v>
      </c>
      <c r="B26" s="100">
        <v>44603</v>
      </c>
      <c r="C26" s="98">
        <v>545</v>
      </c>
      <c r="D26" s="99" t="s">
        <v>1939</v>
      </c>
      <c r="E26" s="102" t="s">
        <v>1938</v>
      </c>
      <c r="F26" s="100">
        <v>44624</v>
      </c>
      <c r="G26" s="99" t="s">
        <v>1260</v>
      </c>
      <c r="H26" s="103" t="s">
        <v>74</v>
      </c>
      <c r="I26" s="103" t="s">
        <v>835</v>
      </c>
      <c r="J26" s="104">
        <v>258649566.59999999</v>
      </c>
      <c r="K26" s="96">
        <v>258649566.59999999</v>
      </c>
      <c r="L26" s="96">
        <v>258649566.59999999</v>
      </c>
      <c r="M26" s="96">
        <v>23513596.963636365</v>
      </c>
      <c r="N26" s="103" t="s">
        <v>1012</v>
      </c>
      <c r="O26" s="103" t="s">
        <v>1013</v>
      </c>
      <c r="P26" s="103" t="s">
        <v>499</v>
      </c>
      <c r="Q26" s="106">
        <v>0</v>
      </c>
      <c r="R26" s="98">
        <v>100</v>
      </c>
      <c r="S26" s="98" t="s">
        <v>629</v>
      </c>
      <c r="T26" s="107">
        <v>30</v>
      </c>
      <c r="U26" s="109">
        <v>25813.329999999998</v>
      </c>
      <c r="V26" s="109">
        <v>2346.6663636363637</v>
      </c>
      <c r="W26" s="109">
        <v>23466.663636363635</v>
      </c>
      <c r="X26" s="110">
        <v>774399.89999999991</v>
      </c>
      <c r="Y26" s="110">
        <v>703999.90909090906</v>
      </c>
      <c r="Z26" s="110"/>
      <c r="AA26" s="104">
        <v>10020</v>
      </c>
      <c r="AB26" s="104">
        <v>6990</v>
      </c>
      <c r="AC26" s="104">
        <v>3030</v>
      </c>
      <c r="AD26" s="104"/>
      <c r="AE26" s="104">
        <v>334</v>
      </c>
      <c r="AF26" s="104">
        <v>334</v>
      </c>
      <c r="AG26" s="103" t="s">
        <v>982</v>
      </c>
      <c r="AH26" s="100">
        <v>44652</v>
      </c>
      <c r="AI26" s="100">
        <v>44696</v>
      </c>
      <c r="AJ26" s="100"/>
      <c r="AK26" s="103" t="s">
        <v>1169</v>
      </c>
    </row>
    <row r="27" spans="1:37" s="91" customFormat="1" ht="75" x14ac:dyDescent="0.25">
      <c r="A27" s="99" t="s">
        <v>1040</v>
      </c>
      <c r="B27" s="100">
        <v>44606</v>
      </c>
      <c r="C27" s="98">
        <v>545</v>
      </c>
      <c r="D27" s="99" t="s">
        <v>1947</v>
      </c>
      <c r="E27" s="102" t="s">
        <v>1946</v>
      </c>
      <c r="F27" s="100">
        <v>44634</v>
      </c>
      <c r="G27" s="99" t="s">
        <v>1381</v>
      </c>
      <c r="H27" s="103" t="s">
        <v>74</v>
      </c>
      <c r="I27" s="103" t="s">
        <v>720</v>
      </c>
      <c r="J27" s="104">
        <v>274137564.60000002</v>
      </c>
      <c r="K27" s="96">
        <v>274137564.60000002</v>
      </c>
      <c r="L27" s="96">
        <v>274137564.60000002</v>
      </c>
      <c r="M27" s="96">
        <v>24921596.781818181</v>
      </c>
      <c r="N27" s="103" t="s">
        <v>1012</v>
      </c>
      <c r="O27" s="103" t="s">
        <v>1013</v>
      </c>
      <c r="P27" s="103" t="s">
        <v>499</v>
      </c>
      <c r="Q27" s="106">
        <v>0</v>
      </c>
      <c r="R27" s="98">
        <v>100</v>
      </c>
      <c r="S27" s="98" t="s">
        <v>629</v>
      </c>
      <c r="T27" s="107">
        <v>30</v>
      </c>
      <c r="U27" s="109">
        <v>25813.33</v>
      </c>
      <c r="V27" s="109">
        <v>2346.6663636363637</v>
      </c>
      <c r="W27" s="109">
        <v>23466.663636363639</v>
      </c>
      <c r="X27" s="110">
        <v>774399.9</v>
      </c>
      <c r="Y27" s="110">
        <v>703999.90909090918</v>
      </c>
      <c r="Z27" s="110"/>
      <c r="AA27" s="104">
        <v>10620</v>
      </c>
      <c r="AB27" s="104">
        <v>7410</v>
      </c>
      <c r="AC27" s="104">
        <v>3210</v>
      </c>
      <c r="AD27" s="104"/>
      <c r="AE27" s="104">
        <v>354</v>
      </c>
      <c r="AF27" s="104">
        <v>354</v>
      </c>
      <c r="AG27" s="103" t="s">
        <v>1360</v>
      </c>
      <c r="AH27" s="100">
        <v>44652</v>
      </c>
      <c r="AI27" s="100">
        <v>44696</v>
      </c>
      <c r="AJ27" s="100"/>
      <c r="AK27" s="103" t="s">
        <v>1169</v>
      </c>
    </row>
    <row r="28" spans="1:37" s="91" customFormat="1" ht="75" x14ac:dyDescent="0.25">
      <c r="A28" s="99" t="s">
        <v>1039</v>
      </c>
      <c r="B28" s="100">
        <v>44606</v>
      </c>
      <c r="C28" s="98">
        <v>545</v>
      </c>
      <c r="D28" s="99" t="s">
        <v>1949</v>
      </c>
      <c r="E28" s="102" t="s">
        <v>1948</v>
      </c>
      <c r="F28" s="100">
        <v>44634</v>
      </c>
      <c r="G28" s="99" t="s">
        <v>1382</v>
      </c>
      <c r="H28" s="103" t="s">
        <v>74</v>
      </c>
      <c r="I28" s="103" t="s">
        <v>720</v>
      </c>
      <c r="J28" s="104">
        <v>289625562.60000002</v>
      </c>
      <c r="K28" s="96">
        <v>289625562.60000002</v>
      </c>
      <c r="L28" s="96">
        <v>289625562.60000002</v>
      </c>
      <c r="M28" s="96">
        <v>26329596.600000001</v>
      </c>
      <c r="N28" s="103" t="s">
        <v>1012</v>
      </c>
      <c r="O28" s="103" t="s">
        <v>1013</v>
      </c>
      <c r="P28" s="103" t="s">
        <v>499</v>
      </c>
      <c r="Q28" s="106">
        <v>0</v>
      </c>
      <c r="R28" s="98">
        <v>100</v>
      </c>
      <c r="S28" s="98" t="s">
        <v>629</v>
      </c>
      <c r="T28" s="107">
        <v>30</v>
      </c>
      <c r="U28" s="109">
        <v>25813.33</v>
      </c>
      <c r="V28" s="109">
        <v>2346.6663636363637</v>
      </c>
      <c r="W28" s="109">
        <v>23466.663636363639</v>
      </c>
      <c r="X28" s="110">
        <v>774399.9</v>
      </c>
      <c r="Y28" s="110">
        <v>703999.90909090918</v>
      </c>
      <c r="Z28" s="110"/>
      <c r="AA28" s="104">
        <v>11220</v>
      </c>
      <c r="AB28" s="104">
        <v>7860</v>
      </c>
      <c r="AC28" s="104">
        <v>3360</v>
      </c>
      <c r="AD28" s="104"/>
      <c r="AE28" s="104">
        <v>374</v>
      </c>
      <c r="AF28" s="104">
        <v>374</v>
      </c>
      <c r="AG28" s="103" t="s">
        <v>1361</v>
      </c>
      <c r="AH28" s="100">
        <v>44652</v>
      </c>
      <c r="AI28" s="100">
        <v>44696</v>
      </c>
      <c r="AJ28" s="100"/>
      <c r="AK28" s="103" t="s">
        <v>1169</v>
      </c>
    </row>
    <row r="29" spans="1:37" s="91" customFormat="1" ht="141.75" x14ac:dyDescent="0.25">
      <c r="A29" s="99" t="s">
        <v>1034</v>
      </c>
      <c r="B29" s="100">
        <v>44606</v>
      </c>
      <c r="C29" s="98">
        <v>545</v>
      </c>
      <c r="D29" s="99" t="s">
        <v>1957</v>
      </c>
      <c r="E29" s="102" t="s">
        <v>1956</v>
      </c>
      <c r="F29" s="100">
        <v>44634</v>
      </c>
      <c r="G29" s="98" t="s">
        <v>1392</v>
      </c>
      <c r="H29" s="103" t="s">
        <v>74</v>
      </c>
      <c r="I29" s="103" t="s">
        <v>720</v>
      </c>
      <c r="J29" s="104">
        <v>292723162.19999999</v>
      </c>
      <c r="K29" s="96">
        <v>292723162.19999999</v>
      </c>
      <c r="L29" s="96">
        <v>292723162.19999999</v>
      </c>
      <c r="M29" s="96">
        <v>26611196.563636363</v>
      </c>
      <c r="N29" s="103" t="s">
        <v>1012</v>
      </c>
      <c r="O29" s="103" t="s">
        <v>1013</v>
      </c>
      <c r="P29" s="103" t="s">
        <v>499</v>
      </c>
      <c r="Q29" s="106">
        <v>0</v>
      </c>
      <c r="R29" s="98">
        <v>100</v>
      </c>
      <c r="S29" s="98" t="s">
        <v>629</v>
      </c>
      <c r="T29" s="107">
        <v>30</v>
      </c>
      <c r="U29" s="109">
        <v>25813.329999999998</v>
      </c>
      <c r="V29" s="109">
        <v>2346.6663636363637</v>
      </c>
      <c r="W29" s="109">
        <v>23466.663636363635</v>
      </c>
      <c r="X29" s="110">
        <v>774399.89999999991</v>
      </c>
      <c r="Y29" s="110">
        <v>703999.90909090906</v>
      </c>
      <c r="Z29" s="110"/>
      <c r="AA29" s="104">
        <v>11340</v>
      </c>
      <c r="AB29" s="104">
        <v>7890</v>
      </c>
      <c r="AC29" s="104">
        <v>3450</v>
      </c>
      <c r="AD29" s="104"/>
      <c r="AE29" s="104">
        <v>378</v>
      </c>
      <c r="AF29" s="104">
        <v>378</v>
      </c>
      <c r="AG29" s="103" t="s">
        <v>1362</v>
      </c>
      <c r="AH29" s="100">
        <v>44652</v>
      </c>
      <c r="AI29" s="100">
        <v>44696</v>
      </c>
      <c r="AJ29" s="100"/>
      <c r="AK29" s="103" t="s">
        <v>1169</v>
      </c>
    </row>
    <row r="30" spans="1:37" s="91" customFormat="1" ht="225" customHeight="1" x14ac:dyDescent="0.25">
      <c r="A30" s="99" t="s">
        <v>1032</v>
      </c>
      <c r="B30" s="100">
        <v>44606</v>
      </c>
      <c r="C30" s="98">
        <v>545</v>
      </c>
      <c r="D30" s="99" t="s">
        <v>1959</v>
      </c>
      <c r="E30" s="102" t="s">
        <v>1958</v>
      </c>
      <c r="F30" s="100">
        <v>44629</v>
      </c>
      <c r="G30" s="98" t="s">
        <v>1300</v>
      </c>
      <c r="H30" s="103" t="s">
        <v>537</v>
      </c>
      <c r="I30" s="103" t="s">
        <v>899</v>
      </c>
      <c r="J30" s="104">
        <v>234459237.59999999</v>
      </c>
      <c r="K30" s="96">
        <v>234459237.59999999</v>
      </c>
      <c r="L30" s="96">
        <v>234459237.59999999</v>
      </c>
      <c r="M30" s="96">
        <v>21314476.145454545</v>
      </c>
      <c r="N30" s="103" t="s">
        <v>1065</v>
      </c>
      <c r="O30" s="103" t="s">
        <v>488</v>
      </c>
      <c r="P30" s="103" t="s">
        <v>1066</v>
      </c>
      <c r="Q30" s="106">
        <v>0</v>
      </c>
      <c r="R30" s="98">
        <v>100</v>
      </c>
      <c r="S30" s="98" t="s">
        <v>43</v>
      </c>
      <c r="T30" s="107">
        <v>112</v>
      </c>
      <c r="U30" s="109">
        <v>7899.57</v>
      </c>
      <c r="V30" s="109">
        <v>718.14272727272726</v>
      </c>
      <c r="W30" s="109">
        <v>7181.4272727272728</v>
      </c>
      <c r="X30" s="110">
        <v>884751.84</v>
      </c>
      <c r="Y30" s="110">
        <v>804319.85454545449</v>
      </c>
      <c r="Z30" s="110"/>
      <c r="AA30" s="104">
        <v>29680</v>
      </c>
      <c r="AB30" s="104">
        <v>29680</v>
      </c>
      <c r="AC30" s="104"/>
      <c r="AD30" s="104"/>
      <c r="AE30" s="104">
        <v>265</v>
      </c>
      <c r="AF30" s="104">
        <v>265</v>
      </c>
      <c r="AG30" s="103" t="s">
        <v>1306</v>
      </c>
      <c r="AH30" s="100">
        <v>44652</v>
      </c>
      <c r="AI30" s="100"/>
      <c r="AJ30" s="100"/>
      <c r="AK30" s="103" t="s">
        <v>1169</v>
      </c>
    </row>
    <row r="31" spans="1:37" s="91" customFormat="1" ht="205.5" customHeight="1" x14ac:dyDescent="0.25">
      <c r="A31" s="99" t="s">
        <v>1031</v>
      </c>
      <c r="B31" s="100">
        <v>44606</v>
      </c>
      <c r="C31" s="98">
        <v>545</v>
      </c>
      <c r="D31" s="99" t="s">
        <v>1961</v>
      </c>
      <c r="E31" s="102" t="s">
        <v>1960</v>
      </c>
      <c r="F31" s="100">
        <v>44629</v>
      </c>
      <c r="G31" s="98" t="s">
        <v>1304</v>
      </c>
      <c r="H31" s="103" t="s">
        <v>537</v>
      </c>
      <c r="I31" s="103" t="s">
        <v>898</v>
      </c>
      <c r="J31" s="104">
        <v>221187960</v>
      </c>
      <c r="K31" s="96">
        <v>221187960</v>
      </c>
      <c r="L31" s="96">
        <v>221187960</v>
      </c>
      <c r="M31" s="96">
        <v>20107996.363636363</v>
      </c>
      <c r="N31" s="103" t="s">
        <v>1065</v>
      </c>
      <c r="O31" s="103" t="s">
        <v>488</v>
      </c>
      <c r="P31" s="103" t="s">
        <v>1066</v>
      </c>
      <c r="Q31" s="106">
        <v>0</v>
      </c>
      <c r="R31" s="98">
        <v>100</v>
      </c>
      <c r="S31" s="98" t="s">
        <v>43</v>
      </c>
      <c r="T31" s="107">
        <v>112</v>
      </c>
      <c r="U31" s="109">
        <v>7899.57</v>
      </c>
      <c r="V31" s="109">
        <v>718.14272727272726</v>
      </c>
      <c r="W31" s="109">
        <v>7181.4272727272728</v>
      </c>
      <c r="X31" s="110">
        <v>884751.84</v>
      </c>
      <c r="Y31" s="110">
        <v>804319.85454545449</v>
      </c>
      <c r="Z31" s="110"/>
      <c r="AA31" s="104">
        <v>28000</v>
      </c>
      <c r="AB31" s="104">
        <v>28000</v>
      </c>
      <c r="AC31" s="104"/>
      <c r="AD31" s="104"/>
      <c r="AE31" s="104">
        <v>250</v>
      </c>
      <c r="AF31" s="104">
        <v>250</v>
      </c>
      <c r="AG31" s="103" t="s">
        <v>1307</v>
      </c>
      <c r="AH31" s="100">
        <v>44666</v>
      </c>
      <c r="AI31" s="100"/>
      <c r="AJ31" s="100"/>
      <c r="AK31" s="103" t="s">
        <v>1169</v>
      </c>
    </row>
    <row r="32" spans="1:37" s="91" customFormat="1" ht="213" customHeight="1" x14ac:dyDescent="0.25">
      <c r="A32" s="99" t="s">
        <v>1030</v>
      </c>
      <c r="B32" s="100">
        <v>44606</v>
      </c>
      <c r="C32" s="98">
        <v>545</v>
      </c>
      <c r="D32" s="99" t="s">
        <v>1963</v>
      </c>
      <c r="E32" s="102" t="s">
        <v>1962</v>
      </c>
      <c r="F32" s="100">
        <v>44629</v>
      </c>
      <c r="G32" s="98" t="s">
        <v>1305</v>
      </c>
      <c r="H32" s="103" t="s">
        <v>537</v>
      </c>
      <c r="I32" s="103" t="s">
        <v>898</v>
      </c>
      <c r="J32" s="104">
        <v>289313851.68000001</v>
      </c>
      <c r="K32" s="96">
        <v>289313851.68000001</v>
      </c>
      <c r="L32" s="96">
        <v>289313851.68000001</v>
      </c>
      <c r="M32" s="96">
        <v>26301259.243636366</v>
      </c>
      <c r="N32" s="103" t="s">
        <v>1065</v>
      </c>
      <c r="O32" s="103" t="s">
        <v>488</v>
      </c>
      <c r="P32" s="103" t="s">
        <v>1066</v>
      </c>
      <c r="Q32" s="106">
        <v>0</v>
      </c>
      <c r="R32" s="98">
        <v>100</v>
      </c>
      <c r="S32" s="98" t="s">
        <v>43</v>
      </c>
      <c r="T32" s="107">
        <v>112</v>
      </c>
      <c r="U32" s="109">
        <v>7899.5700000000006</v>
      </c>
      <c r="V32" s="109">
        <v>718.14272727272737</v>
      </c>
      <c r="W32" s="109">
        <v>7181.4272727272728</v>
      </c>
      <c r="X32" s="110">
        <v>884751.84000000008</v>
      </c>
      <c r="Y32" s="110">
        <v>804319.85454545449</v>
      </c>
      <c r="Z32" s="110"/>
      <c r="AA32" s="104">
        <v>36624</v>
      </c>
      <c r="AB32" s="104">
        <v>36624</v>
      </c>
      <c r="AC32" s="104"/>
      <c r="AD32" s="104"/>
      <c r="AE32" s="104">
        <v>327</v>
      </c>
      <c r="AF32" s="104">
        <v>327</v>
      </c>
      <c r="AG32" s="103" t="s">
        <v>1308</v>
      </c>
      <c r="AH32" s="100">
        <v>44652</v>
      </c>
      <c r="AI32" s="100"/>
      <c r="AJ32" s="100"/>
      <c r="AK32" s="103" t="s">
        <v>1169</v>
      </c>
    </row>
    <row r="33" spans="1:37" s="91" customFormat="1" ht="158.25" customHeight="1" x14ac:dyDescent="0.25">
      <c r="A33" s="99" t="s">
        <v>1027</v>
      </c>
      <c r="B33" s="100">
        <v>44606</v>
      </c>
      <c r="C33" s="98">
        <v>545</v>
      </c>
      <c r="D33" s="99" t="s">
        <v>1969</v>
      </c>
      <c r="E33" s="102" t="s">
        <v>1968</v>
      </c>
      <c r="F33" s="100">
        <v>44629</v>
      </c>
      <c r="G33" s="98" t="s">
        <v>1301</v>
      </c>
      <c r="H33" s="103" t="s">
        <v>537</v>
      </c>
      <c r="I33" s="103" t="s">
        <v>897</v>
      </c>
      <c r="J33" s="104">
        <v>233574485.75999999</v>
      </c>
      <c r="K33" s="96">
        <v>233574485.75999999</v>
      </c>
      <c r="L33" s="96">
        <v>233574485.75999999</v>
      </c>
      <c r="M33" s="96">
        <v>21234044.16</v>
      </c>
      <c r="N33" s="103" t="s">
        <v>1065</v>
      </c>
      <c r="O33" s="103" t="s">
        <v>488</v>
      </c>
      <c r="P33" s="103" t="s">
        <v>1066</v>
      </c>
      <c r="Q33" s="106">
        <v>0</v>
      </c>
      <c r="R33" s="98">
        <v>100</v>
      </c>
      <c r="S33" s="98" t="s">
        <v>43</v>
      </c>
      <c r="T33" s="107">
        <v>112</v>
      </c>
      <c r="U33" s="109">
        <v>7899.57</v>
      </c>
      <c r="V33" s="109">
        <v>718.14272727272726</v>
      </c>
      <c r="W33" s="109">
        <v>7181.4272727272728</v>
      </c>
      <c r="X33" s="110">
        <v>884751.84</v>
      </c>
      <c r="Y33" s="110">
        <v>804319.85454545449</v>
      </c>
      <c r="Z33" s="110"/>
      <c r="AA33" s="104">
        <v>29568</v>
      </c>
      <c r="AB33" s="104">
        <v>29568</v>
      </c>
      <c r="AC33" s="104"/>
      <c r="AD33" s="104"/>
      <c r="AE33" s="104">
        <v>264</v>
      </c>
      <c r="AF33" s="104">
        <v>264</v>
      </c>
      <c r="AG33" s="103" t="s">
        <v>1309</v>
      </c>
      <c r="AH33" s="100">
        <v>44652</v>
      </c>
      <c r="AI33" s="100"/>
      <c r="AJ33" s="100"/>
      <c r="AK33" s="103" t="s">
        <v>1169</v>
      </c>
    </row>
    <row r="34" spans="1:37" s="91" customFormat="1" ht="123.75" customHeight="1" x14ac:dyDescent="0.25">
      <c r="A34" s="99" t="s">
        <v>1026</v>
      </c>
      <c r="B34" s="100">
        <v>44606</v>
      </c>
      <c r="C34" s="98">
        <v>545</v>
      </c>
      <c r="D34" s="99" t="s">
        <v>1971</v>
      </c>
      <c r="E34" s="102" t="s">
        <v>1970</v>
      </c>
      <c r="F34" s="100">
        <v>44629</v>
      </c>
      <c r="G34" s="98" t="s">
        <v>1302</v>
      </c>
      <c r="H34" s="103" t="s">
        <v>537</v>
      </c>
      <c r="I34" s="103" t="s">
        <v>899</v>
      </c>
      <c r="J34" s="104">
        <v>272503566.72000003</v>
      </c>
      <c r="K34" s="96">
        <v>272503566.72000003</v>
      </c>
      <c r="L34" s="96">
        <v>272503566.72000003</v>
      </c>
      <c r="M34" s="96">
        <v>24773051.520000003</v>
      </c>
      <c r="N34" s="103" t="s">
        <v>1065</v>
      </c>
      <c r="O34" s="103" t="s">
        <v>488</v>
      </c>
      <c r="P34" s="103" t="s">
        <v>1066</v>
      </c>
      <c r="Q34" s="106">
        <v>0</v>
      </c>
      <c r="R34" s="98">
        <v>100</v>
      </c>
      <c r="S34" s="98" t="s">
        <v>43</v>
      </c>
      <c r="T34" s="107">
        <v>112</v>
      </c>
      <c r="U34" s="109">
        <v>7899.5700000000006</v>
      </c>
      <c r="V34" s="109">
        <v>718.14272727272737</v>
      </c>
      <c r="W34" s="109">
        <v>7181.4272727272728</v>
      </c>
      <c r="X34" s="110">
        <v>884751.84000000008</v>
      </c>
      <c r="Y34" s="110">
        <v>804319.85454545449</v>
      </c>
      <c r="Z34" s="110"/>
      <c r="AA34" s="104">
        <v>34496</v>
      </c>
      <c r="AB34" s="104">
        <v>34496</v>
      </c>
      <c r="AC34" s="104"/>
      <c r="AD34" s="104"/>
      <c r="AE34" s="104">
        <v>308</v>
      </c>
      <c r="AF34" s="104">
        <v>308</v>
      </c>
      <c r="AG34" s="103" t="s">
        <v>1310</v>
      </c>
      <c r="AH34" s="100">
        <v>44666</v>
      </c>
      <c r="AI34" s="100"/>
      <c r="AJ34" s="100"/>
      <c r="AK34" s="103" t="s">
        <v>1169</v>
      </c>
    </row>
    <row r="35" spans="1:37" s="91" customFormat="1" ht="151.5" customHeight="1" x14ac:dyDescent="0.25">
      <c r="A35" s="99" t="s">
        <v>1025</v>
      </c>
      <c r="B35" s="100">
        <v>44606</v>
      </c>
      <c r="C35" s="98">
        <v>545</v>
      </c>
      <c r="D35" s="99" t="s">
        <v>1973</v>
      </c>
      <c r="E35" s="102" t="s">
        <v>1972</v>
      </c>
      <c r="F35" s="100">
        <v>44629</v>
      </c>
      <c r="G35" s="98" t="s">
        <v>1303</v>
      </c>
      <c r="H35" s="103" t="s">
        <v>537</v>
      </c>
      <c r="I35" s="103" t="s">
        <v>899</v>
      </c>
      <c r="J35" s="104">
        <v>274273070.39999998</v>
      </c>
      <c r="K35" s="96">
        <v>274273070.39999998</v>
      </c>
      <c r="L35" s="96">
        <v>274273070.39999998</v>
      </c>
      <c r="M35" s="96">
        <v>24933915.490909092</v>
      </c>
      <c r="N35" s="103" t="s">
        <v>1065</v>
      </c>
      <c r="O35" s="103" t="s">
        <v>488</v>
      </c>
      <c r="P35" s="103" t="s">
        <v>1066</v>
      </c>
      <c r="Q35" s="106">
        <v>0</v>
      </c>
      <c r="R35" s="98">
        <v>100</v>
      </c>
      <c r="S35" s="98" t="s">
        <v>43</v>
      </c>
      <c r="T35" s="107">
        <v>112</v>
      </c>
      <c r="U35" s="109">
        <v>7899.57</v>
      </c>
      <c r="V35" s="109">
        <v>718.14272727272726</v>
      </c>
      <c r="W35" s="109">
        <v>7181.4272727272728</v>
      </c>
      <c r="X35" s="110">
        <v>884751.84</v>
      </c>
      <c r="Y35" s="110">
        <v>804319.85454545449</v>
      </c>
      <c r="Z35" s="110"/>
      <c r="AA35" s="104">
        <v>34720</v>
      </c>
      <c r="AB35" s="104">
        <v>34720</v>
      </c>
      <c r="AC35" s="104"/>
      <c r="AD35" s="104"/>
      <c r="AE35" s="104">
        <v>310</v>
      </c>
      <c r="AF35" s="104">
        <v>310</v>
      </c>
      <c r="AG35" s="103" t="s">
        <v>1311</v>
      </c>
      <c r="AH35" s="100">
        <v>44652</v>
      </c>
      <c r="AI35" s="100"/>
      <c r="AJ35" s="100"/>
      <c r="AK35" s="103" t="s">
        <v>1169</v>
      </c>
    </row>
    <row r="36" spans="1:37" s="91" customFormat="1" ht="141.75" x14ac:dyDescent="0.25">
      <c r="A36" s="99" t="s">
        <v>1024</v>
      </c>
      <c r="B36" s="100">
        <v>44606</v>
      </c>
      <c r="C36" s="98">
        <v>545</v>
      </c>
      <c r="D36" s="99" t="s">
        <v>1975</v>
      </c>
      <c r="E36" s="102" t="s">
        <v>1974</v>
      </c>
      <c r="F36" s="100">
        <v>44635</v>
      </c>
      <c r="G36" s="99" t="s">
        <v>1410</v>
      </c>
      <c r="H36" s="103" t="s">
        <v>74</v>
      </c>
      <c r="I36" s="103" t="s">
        <v>746</v>
      </c>
      <c r="J36" s="104">
        <v>147103000</v>
      </c>
      <c r="K36" s="96">
        <v>147103000</v>
      </c>
      <c r="L36" s="96">
        <v>147103000</v>
      </c>
      <c r="M36" s="96">
        <v>13373000</v>
      </c>
      <c r="N36" s="103" t="s">
        <v>1006</v>
      </c>
      <c r="O36" s="103" t="s">
        <v>113</v>
      </c>
      <c r="P36" s="103" t="s">
        <v>1005</v>
      </c>
      <c r="Q36" s="106">
        <v>0</v>
      </c>
      <c r="R36" s="98">
        <v>100</v>
      </c>
      <c r="S36" s="98" t="s">
        <v>26</v>
      </c>
      <c r="T36" s="107">
        <v>10</v>
      </c>
      <c r="U36" s="109">
        <v>47300</v>
      </c>
      <c r="V36" s="109">
        <v>4300</v>
      </c>
      <c r="W36" s="109">
        <v>43000</v>
      </c>
      <c r="X36" s="110">
        <v>473000</v>
      </c>
      <c r="Y36" s="110">
        <v>430000</v>
      </c>
      <c r="Z36" s="110"/>
      <c r="AA36" s="104">
        <v>3110</v>
      </c>
      <c r="AB36" s="104">
        <v>1230</v>
      </c>
      <c r="AC36" s="104">
        <v>1880</v>
      </c>
      <c r="AD36" s="104"/>
      <c r="AE36" s="104">
        <v>311</v>
      </c>
      <c r="AF36" s="104">
        <v>311</v>
      </c>
      <c r="AG36" s="103" t="s">
        <v>1411</v>
      </c>
      <c r="AH36" s="100">
        <v>44666</v>
      </c>
      <c r="AI36" s="100">
        <v>44757</v>
      </c>
      <c r="AJ36" s="100"/>
      <c r="AK36" s="103" t="s">
        <v>1169</v>
      </c>
    </row>
    <row r="37" spans="1:37" s="91" customFormat="1" ht="180" customHeight="1" x14ac:dyDescent="0.25">
      <c r="A37" s="99" t="s">
        <v>1022</v>
      </c>
      <c r="B37" s="100">
        <v>44606</v>
      </c>
      <c r="C37" s="98">
        <v>545</v>
      </c>
      <c r="D37" s="99" t="s">
        <v>1979</v>
      </c>
      <c r="E37" s="102" t="s">
        <v>1978</v>
      </c>
      <c r="F37" s="100">
        <v>44635</v>
      </c>
      <c r="G37" s="98" t="s">
        <v>1412</v>
      </c>
      <c r="H37" s="103" t="s">
        <v>74</v>
      </c>
      <c r="I37" s="103" t="s">
        <v>746</v>
      </c>
      <c r="J37" s="104">
        <v>271975000</v>
      </c>
      <c r="K37" s="96">
        <v>271975000</v>
      </c>
      <c r="L37" s="96">
        <v>271975000</v>
      </c>
      <c r="M37" s="96">
        <v>24725000</v>
      </c>
      <c r="N37" s="103" t="s">
        <v>1006</v>
      </c>
      <c r="O37" s="103" t="s">
        <v>113</v>
      </c>
      <c r="P37" s="103" t="s">
        <v>1005</v>
      </c>
      <c r="Q37" s="106">
        <v>0</v>
      </c>
      <c r="R37" s="98">
        <v>100</v>
      </c>
      <c r="S37" s="98" t="s">
        <v>26</v>
      </c>
      <c r="T37" s="107">
        <v>10</v>
      </c>
      <c r="U37" s="109">
        <v>47300</v>
      </c>
      <c r="V37" s="109">
        <v>4300</v>
      </c>
      <c r="W37" s="109">
        <v>43000</v>
      </c>
      <c r="X37" s="110">
        <v>473000</v>
      </c>
      <c r="Y37" s="110">
        <v>430000</v>
      </c>
      <c r="Z37" s="110"/>
      <c r="AA37" s="104">
        <v>5750</v>
      </c>
      <c r="AB37" s="104">
        <v>2240</v>
      </c>
      <c r="AC37" s="104">
        <v>3510</v>
      </c>
      <c r="AD37" s="104"/>
      <c r="AE37" s="104">
        <v>575</v>
      </c>
      <c r="AF37" s="104">
        <v>575</v>
      </c>
      <c r="AG37" s="103" t="s">
        <v>1413</v>
      </c>
      <c r="AH37" s="100">
        <v>44666</v>
      </c>
      <c r="AI37" s="100">
        <v>44757</v>
      </c>
      <c r="AJ37" s="100"/>
      <c r="AK37" s="103" t="s">
        <v>1169</v>
      </c>
    </row>
    <row r="38" spans="1:37" s="91" customFormat="1" ht="78.75" x14ac:dyDescent="0.25">
      <c r="A38" s="99" t="s">
        <v>1054</v>
      </c>
      <c r="B38" s="100">
        <v>44607</v>
      </c>
      <c r="C38" s="98">
        <v>545</v>
      </c>
      <c r="D38" s="99" t="s">
        <v>1994</v>
      </c>
      <c r="E38" s="102" t="s">
        <v>1990</v>
      </c>
      <c r="F38" s="100">
        <v>44634</v>
      </c>
      <c r="G38" s="98" t="s">
        <v>1388</v>
      </c>
      <c r="H38" s="103" t="s">
        <v>537</v>
      </c>
      <c r="I38" s="103" t="s">
        <v>970</v>
      </c>
      <c r="J38" s="104">
        <v>31863418.32</v>
      </c>
      <c r="K38" s="96">
        <v>31863418.32</v>
      </c>
      <c r="L38" s="96">
        <v>31863418.32</v>
      </c>
      <c r="M38" s="96">
        <v>2896674.3927272726</v>
      </c>
      <c r="N38" s="103" t="s">
        <v>1065</v>
      </c>
      <c r="O38" s="125" t="s">
        <v>1067</v>
      </c>
      <c r="P38" s="103" t="s">
        <v>1066</v>
      </c>
      <c r="Q38" s="106">
        <v>0</v>
      </c>
      <c r="R38" s="98">
        <v>100</v>
      </c>
      <c r="S38" s="98" t="s">
        <v>629</v>
      </c>
      <c r="T38" s="107">
        <v>185.542</v>
      </c>
      <c r="U38" s="109">
        <v>47.734600007190885</v>
      </c>
      <c r="V38" s="109">
        <v>4.3395090915628076</v>
      </c>
      <c r="W38" s="109">
        <v>43.395090915628074</v>
      </c>
      <c r="X38" s="110">
        <v>8856.7731545342103</v>
      </c>
      <c r="Y38" s="110">
        <v>8051.611958667464</v>
      </c>
      <c r="Z38" s="110"/>
      <c r="AA38" s="104">
        <v>667512</v>
      </c>
      <c r="AB38" s="104">
        <v>667512</v>
      </c>
      <c r="AC38" s="104"/>
      <c r="AD38" s="104"/>
      <c r="AE38" s="104">
        <v>3597.6328809649567</v>
      </c>
      <c r="AF38" s="104">
        <v>3598</v>
      </c>
      <c r="AG38" s="103" t="s">
        <v>1368</v>
      </c>
      <c r="AH38" s="100">
        <v>44652</v>
      </c>
      <c r="AI38" s="100"/>
      <c r="AJ38" s="100"/>
      <c r="AK38" s="103" t="s">
        <v>1169</v>
      </c>
    </row>
    <row r="39" spans="1:37" s="91" customFormat="1" ht="165.75" customHeight="1" x14ac:dyDescent="0.25">
      <c r="A39" s="99" t="s">
        <v>1051</v>
      </c>
      <c r="B39" s="100">
        <v>44607</v>
      </c>
      <c r="C39" s="98">
        <v>545</v>
      </c>
      <c r="D39" s="99" t="s">
        <v>1997</v>
      </c>
      <c r="E39" s="102" t="s">
        <v>1595</v>
      </c>
      <c r="F39" s="100">
        <v>44636</v>
      </c>
      <c r="G39" s="98" t="s">
        <v>1596</v>
      </c>
      <c r="H39" s="103" t="s">
        <v>74</v>
      </c>
      <c r="I39" s="103" t="s">
        <v>748</v>
      </c>
      <c r="J39" s="104">
        <v>126497250</v>
      </c>
      <c r="K39" s="96">
        <v>126497250</v>
      </c>
      <c r="L39" s="96">
        <v>126497250</v>
      </c>
      <c r="M39" s="96">
        <v>11499750</v>
      </c>
      <c r="N39" s="103" t="s">
        <v>1004</v>
      </c>
      <c r="O39" s="103" t="s">
        <v>525</v>
      </c>
      <c r="P39" s="103" t="s">
        <v>36</v>
      </c>
      <c r="Q39" s="106">
        <v>0</v>
      </c>
      <c r="R39" s="98">
        <v>100</v>
      </c>
      <c r="S39" s="98" t="s">
        <v>51</v>
      </c>
      <c r="T39" s="107">
        <v>150</v>
      </c>
      <c r="U39" s="109">
        <v>3698.75</v>
      </c>
      <c r="V39" s="109">
        <v>336.25</v>
      </c>
      <c r="W39" s="109">
        <v>3362.5</v>
      </c>
      <c r="X39" s="110">
        <v>554812.5</v>
      </c>
      <c r="Y39" s="110">
        <v>504375</v>
      </c>
      <c r="Z39" s="110"/>
      <c r="AA39" s="104">
        <v>34200</v>
      </c>
      <c r="AB39" s="104">
        <v>34200</v>
      </c>
      <c r="AC39" s="104"/>
      <c r="AD39" s="104"/>
      <c r="AE39" s="104">
        <v>228</v>
      </c>
      <c r="AF39" s="104">
        <v>228</v>
      </c>
      <c r="AG39" s="103" t="s">
        <v>1601</v>
      </c>
      <c r="AH39" s="100">
        <v>44652</v>
      </c>
      <c r="AI39" s="100"/>
      <c r="AJ39" s="100"/>
      <c r="AK39" s="103" t="s">
        <v>1169</v>
      </c>
    </row>
    <row r="40" spans="1:37" s="91" customFormat="1" ht="150" customHeight="1" x14ac:dyDescent="0.25">
      <c r="A40" s="99" t="s">
        <v>1050</v>
      </c>
      <c r="B40" s="100">
        <v>44607</v>
      </c>
      <c r="C40" s="98">
        <v>545</v>
      </c>
      <c r="D40" s="99" t="s">
        <v>1998</v>
      </c>
      <c r="E40" s="102" t="s">
        <v>1602</v>
      </c>
      <c r="F40" s="100">
        <v>44636</v>
      </c>
      <c r="G40" s="98" t="s">
        <v>1600</v>
      </c>
      <c r="H40" s="103" t="s">
        <v>74</v>
      </c>
      <c r="I40" s="103" t="s">
        <v>746</v>
      </c>
      <c r="J40" s="104">
        <v>191092000</v>
      </c>
      <c r="K40" s="96">
        <v>191092000</v>
      </c>
      <c r="L40" s="96">
        <v>191092000</v>
      </c>
      <c r="M40" s="96">
        <v>17372000</v>
      </c>
      <c r="N40" s="103" t="s">
        <v>1006</v>
      </c>
      <c r="O40" s="103" t="s">
        <v>113</v>
      </c>
      <c r="P40" s="103" t="s">
        <v>1005</v>
      </c>
      <c r="Q40" s="106">
        <v>0</v>
      </c>
      <c r="R40" s="98">
        <v>100</v>
      </c>
      <c r="S40" s="98" t="s">
        <v>26</v>
      </c>
      <c r="T40" s="107">
        <v>10</v>
      </c>
      <c r="U40" s="109">
        <v>47300</v>
      </c>
      <c r="V40" s="109">
        <v>4300</v>
      </c>
      <c r="W40" s="109">
        <v>43000</v>
      </c>
      <c r="X40" s="110">
        <v>473000</v>
      </c>
      <c r="Y40" s="110">
        <v>430000</v>
      </c>
      <c r="Z40" s="110"/>
      <c r="AA40" s="104">
        <v>4040</v>
      </c>
      <c r="AB40" s="104">
        <v>1580</v>
      </c>
      <c r="AC40" s="104">
        <v>2460</v>
      </c>
      <c r="AD40" s="104"/>
      <c r="AE40" s="104">
        <v>404</v>
      </c>
      <c r="AF40" s="104">
        <v>404</v>
      </c>
      <c r="AG40" s="103" t="s">
        <v>1603</v>
      </c>
      <c r="AH40" s="100">
        <v>44666</v>
      </c>
      <c r="AI40" s="100">
        <v>44757</v>
      </c>
      <c r="AJ40" s="100"/>
      <c r="AK40" s="103" t="s">
        <v>1169</v>
      </c>
    </row>
    <row r="41" spans="1:37" s="91" customFormat="1" ht="141.75" customHeight="1" x14ac:dyDescent="0.25">
      <c r="A41" s="99" t="s">
        <v>1086</v>
      </c>
      <c r="B41" s="100">
        <v>44609</v>
      </c>
      <c r="C41" s="98">
        <v>545</v>
      </c>
      <c r="D41" s="99" t="s">
        <v>2011</v>
      </c>
      <c r="E41" s="102" t="s">
        <v>1604</v>
      </c>
      <c r="F41" s="100">
        <v>44636</v>
      </c>
      <c r="G41" s="99" t="s">
        <v>1597</v>
      </c>
      <c r="H41" s="103" t="s">
        <v>74</v>
      </c>
      <c r="I41" s="103" t="s">
        <v>1676</v>
      </c>
      <c r="J41" s="104">
        <v>283430363.39999998</v>
      </c>
      <c r="K41" s="96">
        <v>283430363.39999998</v>
      </c>
      <c r="L41" s="96">
        <v>283430363.39999998</v>
      </c>
      <c r="M41" s="96">
        <v>25766396.672727272</v>
      </c>
      <c r="N41" s="103" t="s">
        <v>1012</v>
      </c>
      <c r="O41" s="103" t="s">
        <v>1013</v>
      </c>
      <c r="P41" s="103" t="s">
        <v>499</v>
      </c>
      <c r="Q41" s="106">
        <v>0</v>
      </c>
      <c r="R41" s="98">
        <v>100</v>
      </c>
      <c r="S41" s="98" t="s">
        <v>629</v>
      </c>
      <c r="T41" s="107">
        <v>30</v>
      </c>
      <c r="U41" s="109">
        <v>25813.329999999998</v>
      </c>
      <c r="V41" s="109">
        <v>2346.6663636363637</v>
      </c>
      <c r="W41" s="109">
        <v>23466.663636363635</v>
      </c>
      <c r="X41" s="110">
        <v>774399.89999999991</v>
      </c>
      <c r="Y41" s="110">
        <v>703999.90909090906</v>
      </c>
      <c r="Z41" s="110"/>
      <c r="AA41" s="104">
        <v>10980</v>
      </c>
      <c r="AB41" s="104">
        <v>7710</v>
      </c>
      <c r="AC41" s="104">
        <v>3270</v>
      </c>
      <c r="AD41" s="104"/>
      <c r="AE41" s="104">
        <v>366</v>
      </c>
      <c r="AF41" s="104">
        <v>366</v>
      </c>
      <c r="AG41" s="103" t="s">
        <v>1677</v>
      </c>
      <c r="AH41" s="100">
        <v>44652</v>
      </c>
      <c r="AI41" s="100">
        <v>44696</v>
      </c>
      <c r="AJ41" s="100"/>
      <c r="AK41" s="103" t="s">
        <v>1169</v>
      </c>
    </row>
    <row r="42" spans="1:37" s="91" customFormat="1" ht="137.25" customHeight="1" x14ac:dyDescent="0.25">
      <c r="A42" s="99" t="s">
        <v>1085</v>
      </c>
      <c r="B42" s="100">
        <v>44609</v>
      </c>
      <c r="C42" s="98">
        <v>545</v>
      </c>
      <c r="D42" s="99" t="s">
        <v>2012</v>
      </c>
      <c r="E42" s="102" t="s">
        <v>1605</v>
      </c>
      <c r="F42" s="100">
        <v>44636</v>
      </c>
      <c r="G42" s="99" t="s">
        <v>1598</v>
      </c>
      <c r="H42" s="103" t="s">
        <v>74</v>
      </c>
      <c r="I42" s="103" t="s">
        <v>1676</v>
      </c>
      <c r="J42" s="104">
        <v>275686364.39999998</v>
      </c>
      <c r="K42" s="96">
        <v>275686364.39999998</v>
      </c>
      <c r="L42" s="96">
        <v>275686364.39999998</v>
      </c>
      <c r="M42" s="96">
        <v>25062396.763636362</v>
      </c>
      <c r="N42" s="103" t="s">
        <v>1012</v>
      </c>
      <c r="O42" s="103" t="s">
        <v>1013</v>
      </c>
      <c r="P42" s="103" t="s">
        <v>499</v>
      </c>
      <c r="Q42" s="106">
        <v>0</v>
      </c>
      <c r="R42" s="98">
        <v>100</v>
      </c>
      <c r="S42" s="98" t="s">
        <v>629</v>
      </c>
      <c r="T42" s="107">
        <v>30</v>
      </c>
      <c r="U42" s="109">
        <v>25813.329999999998</v>
      </c>
      <c r="V42" s="109">
        <v>2346.6663636363637</v>
      </c>
      <c r="W42" s="109">
        <v>23466.663636363635</v>
      </c>
      <c r="X42" s="110">
        <v>774399.89999999991</v>
      </c>
      <c r="Y42" s="110">
        <v>703999.90909090906</v>
      </c>
      <c r="Z42" s="110"/>
      <c r="AA42" s="104">
        <v>10680</v>
      </c>
      <c r="AB42" s="104">
        <v>7440</v>
      </c>
      <c r="AC42" s="104">
        <v>3240</v>
      </c>
      <c r="AD42" s="104"/>
      <c r="AE42" s="104">
        <v>356</v>
      </c>
      <c r="AF42" s="104">
        <v>356</v>
      </c>
      <c r="AG42" s="103" t="s">
        <v>1606</v>
      </c>
      <c r="AH42" s="100">
        <v>44652</v>
      </c>
      <c r="AI42" s="100">
        <v>44696</v>
      </c>
      <c r="AJ42" s="100"/>
      <c r="AK42" s="103" t="s">
        <v>1169</v>
      </c>
    </row>
    <row r="43" spans="1:37" s="91" customFormat="1" ht="126" x14ac:dyDescent="0.25">
      <c r="A43" s="99" t="s">
        <v>1083</v>
      </c>
      <c r="B43" s="100">
        <v>44609</v>
      </c>
      <c r="C43" s="98">
        <v>545</v>
      </c>
      <c r="D43" s="99" t="s">
        <v>2013</v>
      </c>
      <c r="E43" s="102" t="s">
        <v>1607</v>
      </c>
      <c r="F43" s="100">
        <v>44636</v>
      </c>
      <c r="G43" s="98" t="s">
        <v>1599</v>
      </c>
      <c r="H43" s="103" t="s">
        <v>74</v>
      </c>
      <c r="I43" s="103" t="s">
        <v>1676</v>
      </c>
      <c r="J43" s="104">
        <v>288076762.80000001</v>
      </c>
      <c r="K43" s="96">
        <v>288076762.80000001</v>
      </c>
      <c r="L43" s="96">
        <v>288076762.80000001</v>
      </c>
      <c r="M43" s="96">
        <v>26188796.618181817</v>
      </c>
      <c r="N43" s="103" t="s">
        <v>1012</v>
      </c>
      <c r="O43" s="103" t="s">
        <v>1013</v>
      </c>
      <c r="P43" s="103" t="s">
        <v>499</v>
      </c>
      <c r="Q43" s="106">
        <v>0</v>
      </c>
      <c r="R43" s="98">
        <v>100</v>
      </c>
      <c r="S43" s="98" t="s">
        <v>629</v>
      </c>
      <c r="T43" s="107">
        <v>30</v>
      </c>
      <c r="U43" s="109">
        <v>25813.33</v>
      </c>
      <c r="V43" s="109">
        <v>2346.6663636363637</v>
      </c>
      <c r="W43" s="109">
        <v>23466.663636363639</v>
      </c>
      <c r="X43" s="110">
        <v>774399.9</v>
      </c>
      <c r="Y43" s="110">
        <v>703999.90909090918</v>
      </c>
      <c r="Z43" s="110"/>
      <c r="AA43" s="104">
        <v>11160</v>
      </c>
      <c r="AB43" s="104">
        <v>7800</v>
      </c>
      <c r="AC43" s="104">
        <v>3360</v>
      </c>
      <c r="AD43" s="104"/>
      <c r="AE43" s="104">
        <v>372</v>
      </c>
      <c r="AF43" s="104">
        <v>372</v>
      </c>
      <c r="AG43" s="103" t="s">
        <v>1608</v>
      </c>
      <c r="AH43" s="100">
        <v>44652</v>
      </c>
      <c r="AI43" s="100">
        <v>44696</v>
      </c>
      <c r="AJ43" s="100"/>
      <c r="AK43" s="103" t="s">
        <v>1169</v>
      </c>
    </row>
    <row r="44" spans="1:37" s="91" customFormat="1" ht="75" x14ac:dyDescent="0.25">
      <c r="A44" s="99" t="s">
        <v>1153</v>
      </c>
      <c r="B44" s="100">
        <v>44614</v>
      </c>
      <c r="C44" s="98">
        <v>545</v>
      </c>
      <c r="D44" s="99" t="s">
        <v>2311</v>
      </c>
      <c r="E44" s="102" t="s">
        <v>2307</v>
      </c>
      <c r="F44" s="100">
        <v>44637</v>
      </c>
      <c r="G44" s="98" t="s">
        <v>1625</v>
      </c>
      <c r="H44" s="103" t="s">
        <v>74</v>
      </c>
      <c r="I44" s="103" t="s">
        <v>836</v>
      </c>
      <c r="J44" s="104">
        <v>111513758.40000001</v>
      </c>
      <c r="K44" s="96">
        <v>111513758.40000001</v>
      </c>
      <c r="L44" s="96">
        <v>111513758.40000001</v>
      </c>
      <c r="M44" s="96">
        <v>10137614.4</v>
      </c>
      <c r="N44" s="103" t="s">
        <v>1012</v>
      </c>
      <c r="O44" s="103" t="s">
        <v>1013</v>
      </c>
      <c r="P44" s="103" t="s">
        <v>499</v>
      </c>
      <c r="Q44" s="106">
        <v>0</v>
      </c>
      <c r="R44" s="98">
        <v>100</v>
      </c>
      <c r="S44" s="98" t="s">
        <v>629</v>
      </c>
      <c r="T44" s="107">
        <v>120</v>
      </c>
      <c r="U44" s="109">
        <v>25813.370000000003</v>
      </c>
      <c r="V44" s="109">
        <v>2346.67</v>
      </c>
      <c r="W44" s="109">
        <v>23466.700000000004</v>
      </c>
      <c r="X44" s="110">
        <v>3097604.4000000004</v>
      </c>
      <c r="Y44" s="110">
        <v>2816004.0000000005</v>
      </c>
      <c r="Z44" s="110"/>
      <c r="AA44" s="104">
        <v>4320</v>
      </c>
      <c r="AB44" s="104">
        <v>4320</v>
      </c>
      <c r="AC44" s="104"/>
      <c r="AD44" s="104"/>
      <c r="AE44" s="104">
        <v>36</v>
      </c>
      <c r="AF44" s="104">
        <v>36</v>
      </c>
      <c r="AG44" s="103" t="s">
        <v>1626</v>
      </c>
      <c r="AH44" s="100">
        <v>44652</v>
      </c>
      <c r="AI44" s="100"/>
      <c r="AJ44" s="100"/>
      <c r="AK44" s="103" t="s">
        <v>1169</v>
      </c>
    </row>
    <row r="45" spans="1:37" s="91" customFormat="1" ht="75" x14ac:dyDescent="0.25">
      <c r="A45" s="99" t="s">
        <v>1149</v>
      </c>
      <c r="B45" s="100">
        <v>44614</v>
      </c>
      <c r="C45" s="98">
        <v>545</v>
      </c>
      <c r="D45" s="99" t="s">
        <v>2314</v>
      </c>
      <c r="E45" s="102" t="s">
        <v>2309</v>
      </c>
      <c r="F45" s="100">
        <v>44645</v>
      </c>
      <c r="G45" s="98" t="s">
        <v>1687</v>
      </c>
      <c r="H45" s="103" t="s">
        <v>74</v>
      </c>
      <c r="I45" s="103" t="s">
        <v>1021</v>
      </c>
      <c r="J45" s="104">
        <v>320670187.19999999</v>
      </c>
      <c r="K45" s="96">
        <v>320670187.19999999</v>
      </c>
      <c r="L45" s="96">
        <v>320670187.19999999</v>
      </c>
      <c r="M45" s="96">
        <v>29151835.199999999</v>
      </c>
      <c r="N45" s="103" t="s">
        <v>1009</v>
      </c>
      <c r="O45" s="103" t="s">
        <v>75</v>
      </c>
      <c r="P45" s="103" t="s">
        <v>37</v>
      </c>
      <c r="Q45" s="106">
        <v>0</v>
      </c>
      <c r="R45" s="98">
        <v>100</v>
      </c>
      <c r="S45" s="98" t="s">
        <v>26</v>
      </c>
      <c r="T45" s="107">
        <v>9.6</v>
      </c>
      <c r="U45" s="109">
        <v>618576.75</v>
      </c>
      <c r="V45" s="109">
        <v>56234.25</v>
      </c>
      <c r="W45" s="109">
        <v>562342.5</v>
      </c>
      <c r="X45" s="110">
        <v>5938336.7999999998</v>
      </c>
      <c r="Y45" s="110">
        <v>5398488</v>
      </c>
      <c r="Z45" s="110"/>
      <c r="AA45" s="104">
        <v>518.4</v>
      </c>
      <c r="AB45" s="104">
        <v>249.6</v>
      </c>
      <c r="AC45" s="104">
        <v>268.8</v>
      </c>
      <c r="AD45" s="104"/>
      <c r="AE45" s="104">
        <v>54</v>
      </c>
      <c r="AF45" s="104">
        <v>54</v>
      </c>
      <c r="AG45" s="103" t="s">
        <v>1683</v>
      </c>
      <c r="AH45" s="100">
        <v>44682</v>
      </c>
      <c r="AI45" s="100">
        <v>44805</v>
      </c>
      <c r="AJ45" s="100"/>
      <c r="AK45" s="103" t="s">
        <v>1169</v>
      </c>
    </row>
    <row r="46" spans="1:37" s="91" customFormat="1" ht="204.75" customHeight="1" x14ac:dyDescent="0.25">
      <c r="A46" s="99" t="s">
        <v>1147</v>
      </c>
      <c r="B46" s="100">
        <v>44614</v>
      </c>
      <c r="C46" s="98">
        <v>545</v>
      </c>
      <c r="D46" s="99" t="s">
        <v>2562</v>
      </c>
      <c r="E46" s="102" t="s">
        <v>2676</v>
      </c>
      <c r="F46" s="100">
        <v>44637</v>
      </c>
      <c r="G46" s="99" t="s">
        <v>1629</v>
      </c>
      <c r="H46" s="103" t="s">
        <v>1011</v>
      </c>
      <c r="I46" s="103" t="s">
        <v>618</v>
      </c>
      <c r="J46" s="104">
        <v>182600000</v>
      </c>
      <c r="K46" s="96">
        <v>182600000</v>
      </c>
      <c r="L46" s="96">
        <v>182600000</v>
      </c>
      <c r="M46" s="96">
        <v>16600000</v>
      </c>
      <c r="N46" s="103" t="s">
        <v>1064</v>
      </c>
      <c r="O46" s="103" t="s">
        <v>75</v>
      </c>
      <c r="P46" s="103" t="s">
        <v>499</v>
      </c>
      <c r="Q46" s="106">
        <v>0</v>
      </c>
      <c r="R46" s="98">
        <v>100</v>
      </c>
      <c r="S46" s="98" t="s">
        <v>26</v>
      </c>
      <c r="T46" s="107">
        <v>2</v>
      </c>
      <c r="U46" s="109">
        <v>550000</v>
      </c>
      <c r="V46" s="109">
        <v>50000</v>
      </c>
      <c r="W46" s="109">
        <v>500000</v>
      </c>
      <c r="X46" s="110">
        <v>1100000</v>
      </c>
      <c r="Y46" s="110">
        <v>1000000</v>
      </c>
      <c r="Z46" s="110"/>
      <c r="AA46" s="104">
        <v>332</v>
      </c>
      <c r="AB46" s="104">
        <v>332</v>
      </c>
      <c r="AC46" s="104"/>
      <c r="AD46" s="104"/>
      <c r="AE46" s="104">
        <v>166</v>
      </c>
      <c r="AF46" s="104">
        <v>166</v>
      </c>
      <c r="AG46" s="103" t="s">
        <v>1631</v>
      </c>
      <c r="AH46" s="100">
        <v>44652</v>
      </c>
      <c r="AI46" s="100"/>
      <c r="AJ46" s="100"/>
      <c r="AK46" s="103" t="s">
        <v>1169</v>
      </c>
    </row>
    <row r="47" spans="1:37" s="91" customFormat="1" ht="220.5" x14ac:dyDescent="0.25">
      <c r="A47" s="99" t="s">
        <v>1146</v>
      </c>
      <c r="B47" s="100">
        <v>44614</v>
      </c>
      <c r="C47" s="98">
        <v>545</v>
      </c>
      <c r="D47" s="99" t="s">
        <v>2563</v>
      </c>
      <c r="E47" s="102" t="s">
        <v>2677</v>
      </c>
      <c r="F47" s="100">
        <v>44645</v>
      </c>
      <c r="G47" s="98" t="s">
        <v>1688</v>
      </c>
      <c r="H47" s="103" t="s">
        <v>74</v>
      </c>
      <c r="I47" s="103" t="s">
        <v>1021</v>
      </c>
      <c r="J47" s="104">
        <v>475066944</v>
      </c>
      <c r="K47" s="96">
        <v>475066944</v>
      </c>
      <c r="L47" s="96">
        <v>475066944</v>
      </c>
      <c r="M47" s="96">
        <v>43187904</v>
      </c>
      <c r="N47" s="103" t="s">
        <v>1009</v>
      </c>
      <c r="O47" s="103" t="s">
        <v>75</v>
      </c>
      <c r="P47" s="103" t="s">
        <v>37</v>
      </c>
      <c r="Q47" s="106">
        <v>0</v>
      </c>
      <c r="R47" s="98">
        <v>100</v>
      </c>
      <c r="S47" s="98" t="s">
        <v>26</v>
      </c>
      <c r="T47" s="107">
        <v>9.6</v>
      </c>
      <c r="U47" s="109">
        <v>618576.75</v>
      </c>
      <c r="V47" s="109">
        <v>56234.25</v>
      </c>
      <c r="W47" s="109">
        <v>562342.5</v>
      </c>
      <c r="X47" s="110">
        <v>5938336.7999999998</v>
      </c>
      <c r="Y47" s="110">
        <v>5398488</v>
      </c>
      <c r="Z47" s="110"/>
      <c r="AA47" s="104">
        <v>768</v>
      </c>
      <c r="AB47" s="104">
        <v>393.6</v>
      </c>
      <c r="AC47" s="104">
        <v>374.4</v>
      </c>
      <c r="AD47" s="104"/>
      <c r="AE47" s="104">
        <v>80</v>
      </c>
      <c r="AF47" s="104">
        <v>80</v>
      </c>
      <c r="AG47" s="103" t="s">
        <v>1689</v>
      </c>
      <c r="AH47" s="100">
        <v>44682</v>
      </c>
      <c r="AI47" s="100">
        <v>44805</v>
      </c>
      <c r="AJ47" s="100"/>
      <c r="AK47" s="103" t="s">
        <v>2994</v>
      </c>
    </row>
    <row r="48" spans="1:37" s="91" customFormat="1" ht="210.75" customHeight="1" x14ac:dyDescent="0.25">
      <c r="A48" s="99" t="s">
        <v>1145</v>
      </c>
      <c r="B48" s="100">
        <v>44614</v>
      </c>
      <c r="C48" s="98">
        <v>545</v>
      </c>
      <c r="D48" s="99" t="s">
        <v>2564</v>
      </c>
      <c r="E48" s="102" t="s">
        <v>2678</v>
      </c>
      <c r="F48" s="100">
        <v>44637</v>
      </c>
      <c r="G48" s="98" t="s">
        <v>1630</v>
      </c>
      <c r="H48" s="103" t="s">
        <v>537</v>
      </c>
      <c r="I48" s="103" t="s">
        <v>707</v>
      </c>
      <c r="J48" s="104">
        <v>191500844.5</v>
      </c>
      <c r="K48" s="96">
        <v>191500844.5</v>
      </c>
      <c r="L48" s="96">
        <v>191500844.5</v>
      </c>
      <c r="M48" s="96">
        <v>17409167.681818184</v>
      </c>
      <c r="N48" s="103" t="s">
        <v>1634</v>
      </c>
      <c r="O48" s="103" t="s">
        <v>1635</v>
      </c>
      <c r="P48" s="103" t="s">
        <v>37</v>
      </c>
      <c r="Q48" s="106">
        <v>0</v>
      </c>
      <c r="R48" s="98">
        <v>100</v>
      </c>
      <c r="S48" s="98" t="s">
        <v>51</v>
      </c>
      <c r="T48" s="107">
        <v>50</v>
      </c>
      <c r="U48" s="109">
        <v>1004.99</v>
      </c>
      <c r="V48" s="109">
        <v>91.36272727272727</v>
      </c>
      <c r="W48" s="109">
        <v>913.62727272727273</v>
      </c>
      <c r="X48" s="110">
        <v>50249.5</v>
      </c>
      <c r="Y48" s="110">
        <v>45681.36363636364</v>
      </c>
      <c r="Z48" s="110"/>
      <c r="AA48" s="104">
        <v>190550</v>
      </c>
      <c r="AB48" s="104">
        <v>190550</v>
      </c>
      <c r="AC48" s="104"/>
      <c r="AD48" s="104"/>
      <c r="AE48" s="104">
        <v>3811</v>
      </c>
      <c r="AF48" s="104">
        <v>3811</v>
      </c>
      <c r="AG48" s="103" t="s">
        <v>1633</v>
      </c>
      <c r="AH48" s="100">
        <v>44652</v>
      </c>
      <c r="AI48" s="100"/>
      <c r="AJ48" s="100"/>
      <c r="AK48" s="103" t="s">
        <v>1169</v>
      </c>
    </row>
    <row r="49" spans="1:37" s="91" customFormat="1" ht="75" x14ac:dyDescent="0.25">
      <c r="A49" s="99" t="s">
        <v>1142</v>
      </c>
      <c r="B49" s="100">
        <v>44614</v>
      </c>
      <c r="C49" s="98">
        <v>545</v>
      </c>
      <c r="D49" s="99" t="s">
        <v>2568</v>
      </c>
      <c r="E49" s="102" t="s">
        <v>2679</v>
      </c>
      <c r="F49" s="100">
        <v>44635</v>
      </c>
      <c r="G49" s="99" t="s">
        <v>1433</v>
      </c>
      <c r="H49" s="103" t="s">
        <v>764</v>
      </c>
      <c r="I49" s="103" t="s">
        <v>716</v>
      </c>
      <c r="J49" s="104">
        <v>91773316.799999997</v>
      </c>
      <c r="K49" s="96">
        <v>91773316.799999997</v>
      </c>
      <c r="L49" s="96">
        <v>91773316.799999997</v>
      </c>
      <c r="M49" s="96">
        <v>8343028.7999999998</v>
      </c>
      <c r="N49" s="103" t="s">
        <v>1019</v>
      </c>
      <c r="O49" s="103" t="s">
        <v>1020</v>
      </c>
      <c r="P49" s="103" t="s">
        <v>36</v>
      </c>
      <c r="Q49" s="106">
        <v>0</v>
      </c>
      <c r="R49" s="98">
        <v>100</v>
      </c>
      <c r="S49" s="98" t="s">
        <v>43</v>
      </c>
      <c r="T49" s="107">
        <v>30</v>
      </c>
      <c r="U49" s="109">
        <v>970.53</v>
      </c>
      <c r="V49" s="109">
        <v>88.22999999999999</v>
      </c>
      <c r="W49" s="109">
        <v>882.3</v>
      </c>
      <c r="X49" s="110">
        <v>29115.899999999998</v>
      </c>
      <c r="Y49" s="110">
        <v>26469</v>
      </c>
      <c r="Z49" s="110"/>
      <c r="AA49" s="104">
        <v>94560</v>
      </c>
      <c r="AB49" s="104">
        <v>94560</v>
      </c>
      <c r="AC49" s="104"/>
      <c r="AD49" s="104"/>
      <c r="AE49" s="104">
        <v>3152</v>
      </c>
      <c r="AF49" s="104">
        <v>3152</v>
      </c>
      <c r="AG49" s="103" t="s">
        <v>1434</v>
      </c>
      <c r="AH49" s="100">
        <v>44652</v>
      </c>
      <c r="AI49" s="100"/>
      <c r="AJ49" s="100"/>
      <c r="AK49" s="103" t="s">
        <v>1169</v>
      </c>
    </row>
    <row r="50" spans="1:37" s="91" customFormat="1" ht="181.5" customHeight="1" x14ac:dyDescent="0.25">
      <c r="A50" s="99" t="s">
        <v>1140</v>
      </c>
      <c r="B50" s="100">
        <v>44614</v>
      </c>
      <c r="C50" s="98">
        <v>545</v>
      </c>
      <c r="D50" s="99" t="s">
        <v>2078</v>
      </c>
      <c r="E50" s="102" t="s">
        <v>2077</v>
      </c>
      <c r="F50" s="100">
        <v>44637</v>
      </c>
      <c r="G50" s="98" t="s">
        <v>1632</v>
      </c>
      <c r="H50" s="103" t="s">
        <v>74</v>
      </c>
      <c r="I50" s="103" t="s">
        <v>975</v>
      </c>
      <c r="J50" s="104">
        <v>213975590.40000001</v>
      </c>
      <c r="K50" s="96">
        <v>213975590.40000001</v>
      </c>
      <c r="L50" s="96">
        <v>213975590.40000001</v>
      </c>
      <c r="M50" s="96">
        <v>19452326.399999999</v>
      </c>
      <c r="N50" s="103" t="s">
        <v>1014</v>
      </c>
      <c r="O50" s="103" t="s">
        <v>113</v>
      </c>
      <c r="P50" s="103" t="s">
        <v>33</v>
      </c>
      <c r="Q50" s="106">
        <v>0</v>
      </c>
      <c r="R50" s="98">
        <v>100</v>
      </c>
      <c r="S50" s="98" t="s">
        <v>26</v>
      </c>
      <c r="T50" s="107">
        <v>5</v>
      </c>
      <c r="U50" s="109">
        <v>18574.27</v>
      </c>
      <c r="V50" s="109">
        <v>1688.5700000000002</v>
      </c>
      <c r="W50" s="109">
        <v>16885.7</v>
      </c>
      <c r="X50" s="110">
        <v>92871.35</v>
      </c>
      <c r="Y50" s="110">
        <v>84428.5</v>
      </c>
      <c r="Z50" s="110"/>
      <c r="AA50" s="104">
        <v>11520</v>
      </c>
      <c r="AB50" s="104">
        <v>11520</v>
      </c>
      <c r="AC50" s="104"/>
      <c r="AD50" s="104"/>
      <c r="AE50" s="104">
        <v>2304</v>
      </c>
      <c r="AF50" s="104">
        <v>2304</v>
      </c>
      <c r="AG50" s="103" t="s">
        <v>1636</v>
      </c>
      <c r="AH50" s="100">
        <v>44666</v>
      </c>
      <c r="AI50" s="100"/>
      <c r="AJ50" s="100"/>
      <c r="AK50" s="103" t="s">
        <v>1169</v>
      </c>
    </row>
    <row r="51" spans="1:37" s="91" customFormat="1" ht="157.5" x14ac:dyDescent="0.25">
      <c r="A51" s="99" t="s">
        <v>1139</v>
      </c>
      <c r="B51" s="100">
        <v>44614</v>
      </c>
      <c r="C51" s="98">
        <v>545</v>
      </c>
      <c r="D51" s="99" t="s">
        <v>2570</v>
      </c>
      <c r="E51" s="102" t="s">
        <v>2680</v>
      </c>
      <c r="F51" s="100">
        <v>44638</v>
      </c>
      <c r="G51" s="98" t="s">
        <v>1660</v>
      </c>
      <c r="H51" s="103" t="s">
        <v>77</v>
      </c>
      <c r="I51" s="103" t="s">
        <v>636</v>
      </c>
      <c r="J51" s="104">
        <v>78140975.400000006</v>
      </c>
      <c r="K51" s="96">
        <v>78140975.400000006</v>
      </c>
      <c r="L51" s="96">
        <v>78140975.400000006</v>
      </c>
      <c r="M51" s="96">
        <v>7103725.0363636361</v>
      </c>
      <c r="N51" s="103" t="s">
        <v>1646</v>
      </c>
      <c r="O51" s="103" t="s">
        <v>1647</v>
      </c>
      <c r="P51" s="103" t="s">
        <v>1005</v>
      </c>
      <c r="Q51" s="106">
        <v>0</v>
      </c>
      <c r="R51" s="98">
        <v>100</v>
      </c>
      <c r="S51" s="98" t="s">
        <v>26</v>
      </c>
      <c r="T51" s="107">
        <v>5</v>
      </c>
      <c r="U51" s="109">
        <v>868233.06</v>
      </c>
      <c r="V51" s="109">
        <v>78930.278181818197</v>
      </c>
      <c r="W51" s="109">
        <v>789302.78181818186</v>
      </c>
      <c r="X51" s="110">
        <v>4341165.3000000007</v>
      </c>
      <c r="Y51" s="110">
        <v>3946513.9090909092</v>
      </c>
      <c r="Z51" s="110"/>
      <c r="AA51" s="104">
        <v>90</v>
      </c>
      <c r="AB51" s="104">
        <v>90</v>
      </c>
      <c r="AC51" s="104"/>
      <c r="AD51" s="104"/>
      <c r="AE51" s="104">
        <v>18</v>
      </c>
      <c r="AF51" s="104">
        <v>18</v>
      </c>
      <c r="AG51" s="103" t="s">
        <v>637</v>
      </c>
      <c r="AH51" s="100">
        <v>44652</v>
      </c>
      <c r="AI51" s="100"/>
      <c r="AJ51" s="100"/>
      <c r="AK51" s="103" t="s">
        <v>1169</v>
      </c>
    </row>
    <row r="52" spans="1:37" s="91" customFormat="1" ht="63" x14ac:dyDescent="0.25">
      <c r="A52" s="99" t="s">
        <v>1138</v>
      </c>
      <c r="B52" s="100">
        <v>44614</v>
      </c>
      <c r="C52" s="98">
        <v>545</v>
      </c>
      <c r="D52" s="99" t="s">
        <v>462</v>
      </c>
      <c r="E52" s="103" t="s">
        <v>462</v>
      </c>
      <c r="F52" s="100" t="s">
        <v>462</v>
      </c>
      <c r="G52" s="98" t="s">
        <v>462</v>
      </c>
      <c r="H52" s="103" t="s">
        <v>462</v>
      </c>
      <c r="I52" s="103" t="s">
        <v>730</v>
      </c>
      <c r="J52" s="105" t="s">
        <v>462</v>
      </c>
      <c r="K52" s="105" t="s">
        <v>462</v>
      </c>
      <c r="L52" s="105" t="s">
        <v>462</v>
      </c>
      <c r="M52" s="96" t="e">
        <v>#VALUE!</v>
      </c>
      <c r="N52" s="105" t="s">
        <v>462</v>
      </c>
      <c r="O52" s="105" t="s">
        <v>462</v>
      </c>
      <c r="P52" s="105" t="s">
        <v>462</v>
      </c>
      <c r="Q52" s="105" t="s">
        <v>462</v>
      </c>
      <c r="R52" s="105" t="s">
        <v>462</v>
      </c>
      <c r="S52" s="105" t="s">
        <v>462</v>
      </c>
      <c r="T52" s="123" t="s">
        <v>462</v>
      </c>
      <c r="U52" s="123" t="s">
        <v>462</v>
      </c>
      <c r="V52" s="109" t="e">
        <v>#VALUE!</v>
      </c>
      <c r="W52" s="109" t="e">
        <v>#VALUE!</v>
      </c>
      <c r="X52" s="124" t="s">
        <v>462</v>
      </c>
      <c r="Y52" s="110" t="e">
        <v>#VALUE!</v>
      </c>
      <c r="Z52" s="124"/>
      <c r="AA52" s="105" t="s">
        <v>462</v>
      </c>
      <c r="AB52" s="105" t="s">
        <v>462</v>
      </c>
      <c r="AC52" s="105" t="s">
        <v>462</v>
      </c>
      <c r="AD52" s="105" t="s">
        <v>462</v>
      </c>
      <c r="AE52" s="105" t="s">
        <v>462</v>
      </c>
      <c r="AF52" s="105" t="s">
        <v>462</v>
      </c>
      <c r="AG52" s="105" t="s">
        <v>462</v>
      </c>
      <c r="AH52" s="105" t="s">
        <v>462</v>
      </c>
      <c r="AI52" s="105" t="s">
        <v>462</v>
      </c>
      <c r="AJ52" s="105" t="s">
        <v>462</v>
      </c>
      <c r="AK52" s="105" t="s">
        <v>462</v>
      </c>
    </row>
    <row r="53" spans="1:37" s="91" customFormat="1" x14ac:dyDescent="0.25">
      <c r="A53" s="99" t="s">
        <v>1137</v>
      </c>
      <c r="B53" s="100">
        <v>44614</v>
      </c>
      <c r="C53" s="98">
        <v>545</v>
      </c>
      <c r="D53" s="99" t="s">
        <v>462</v>
      </c>
      <c r="E53" s="103" t="s">
        <v>462</v>
      </c>
      <c r="F53" s="100" t="s">
        <v>462</v>
      </c>
      <c r="G53" s="98" t="s">
        <v>462</v>
      </c>
      <c r="H53" s="103" t="s">
        <v>462</v>
      </c>
      <c r="I53" s="103" t="s">
        <v>980</v>
      </c>
      <c r="J53" s="105" t="s">
        <v>462</v>
      </c>
      <c r="K53" s="105" t="s">
        <v>462</v>
      </c>
      <c r="L53" s="105" t="s">
        <v>462</v>
      </c>
      <c r="M53" s="96" t="e">
        <v>#VALUE!</v>
      </c>
      <c r="N53" s="105" t="s">
        <v>462</v>
      </c>
      <c r="O53" s="105" t="s">
        <v>462</v>
      </c>
      <c r="P53" s="105" t="s">
        <v>462</v>
      </c>
      <c r="Q53" s="105" t="s">
        <v>462</v>
      </c>
      <c r="R53" s="105" t="s">
        <v>462</v>
      </c>
      <c r="S53" s="105" t="s">
        <v>462</v>
      </c>
      <c r="T53" s="123" t="s">
        <v>462</v>
      </c>
      <c r="U53" s="123" t="s">
        <v>462</v>
      </c>
      <c r="V53" s="109" t="e">
        <v>#VALUE!</v>
      </c>
      <c r="W53" s="109" t="e">
        <v>#VALUE!</v>
      </c>
      <c r="X53" s="124" t="s">
        <v>462</v>
      </c>
      <c r="Y53" s="110" t="e">
        <v>#VALUE!</v>
      </c>
      <c r="Z53" s="124"/>
      <c r="AA53" s="105" t="s">
        <v>462</v>
      </c>
      <c r="AB53" s="105" t="s">
        <v>462</v>
      </c>
      <c r="AC53" s="105" t="s">
        <v>462</v>
      </c>
      <c r="AD53" s="105" t="s">
        <v>462</v>
      </c>
      <c r="AE53" s="105" t="s">
        <v>462</v>
      </c>
      <c r="AF53" s="105" t="s">
        <v>462</v>
      </c>
      <c r="AG53" s="105" t="s">
        <v>462</v>
      </c>
      <c r="AH53" s="105" t="s">
        <v>462</v>
      </c>
      <c r="AI53" s="105" t="s">
        <v>462</v>
      </c>
      <c r="AJ53" s="105" t="s">
        <v>462</v>
      </c>
      <c r="AK53" s="105" t="s">
        <v>462</v>
      </c>
    </row>
    <row r="54" spans="1:37" s="91" customFormat="1" ht="178.5" customHeight="1" x14ac:dyDescent="0.25">
      <c r="A54" s="99" t="s">
        <v>1136</v>
      </c>
      <c r="B54" s="100">
        <v>44614</v>
      </c>
      <c r="C54" s="98">
        <v>545</v>
      </c>
      <c r="D54" s="99" t="s">
        <v>2571</v>
      </c>
      <c r="E54" s="102" t="s">
        <v>2681</v>
      </c>
      <c r="F54" s="100">
        <v>44637</v>
      </c>
      <c r="G54" s="98" t="s">
        <v>1637</v>
      </c>
      <c r="H54" s="103" t="s">
        <v>74</v>
      </c>
      <c r="I54" s="103" t="s">
        <v>979</v>
      </c>
      <c r="J54" s="104">
        <v>255348482.40000001</v>
      </c>
      <c r="K54" s="96">
        <v>255348482.40000001</v>
      </c>
      <c r="L54" s="96">
        <v>255348482.40000001</v>
      </c>
      <c r="M54" s="96">
        <v>23213498.399999999</v>
      </c>
      <c r="N54" s="103" t="s">
        <v>1009</v>
      </c>
      <c r="O54" s="103" t="s">
        <v>75</v>
      </c>
      <c r="P54" s="103" t="s">
        <v>37</v>
      </c>
      <c r="Q54" s="106">
        <v>0</v>
      </c>
      <c r="R54" s="98">
        <v>100</v>
      </c>
      <c r="S54" s="98" t="s">
        <v>26</v>
      </c>
      <c r="T54" s="107">
        <v>12</v>
      </c>
      <c r="U54" s="109">
        <v>247430.7</v>
      </c>
      <c r="V54" s="109">
        <v>22493.7</v>
      </c>
      <c r="W54" s="109">
        <v>224937</v>
      </c>
      <c r="X54" s="110">
        <v>2969168.4000000004</v>
      </c>
      <c r="Y54" s="110">
        <v>2699244</v>
      </c>
      <c r="Z54" s="110"/>
      <c r="AA54" s="104">
        <v>1032</v>
      </c>
      <c r="AB54" s="104">
        <v>1032</v>
      </c>
      <c r="AC54" s="104"/>
      <c r="AD54" s="104"/>
      <c r="AE54" s="104">
        <v>86</v>
      </c>
      <c r="AF54" s="104">
        <v>86</v>
      </c>
      <c r="AG54" s="103" t="s">
        <v>1134</v>
      </c>
      <c r="AH54" s="100">
        <v>44682</v>
      </c>
      <c r="AI54" s="100"/>
      <c r="AJ54" s="100"/>
      <c r="AK54" s="103" t="s">
        <v>1169</v>
      </c>
    </row>
    <row r="55" spans="1:37" s="91" customFormat="1" ht="94.5" x14ac:dyDescent="0.25">
      <c r="A55" s="99" t="s">
        <v>1134</v>
      </c>
      <c r="B55" s="100">
        <v>44614</v>
      </c>
      <c r="C55" s="98">
        <v>545</v>
      </c>
      <c r="D55" s="99" t="s">
        <v>2572</v>
      </c>
      <c r="E55" s="102" t="s">
        <v>2682</v>
      </c>
      <c r="F55" s="100">
        <v>44637</v>
      </c>
      <c r="G55" s="98" t="s">
        <v>1638</v>
      </c>
      <c r="H55" s="103" t="s">
        <v>74</v>
      </c>
      <c r="I55" s="103" t="s">
        <v>1000</v>
      </c>
      <c r="J55" s="104">
        <v>45725193.359999999</v>
      </c>
      <c r="K55" s="96">
        <v>45725193.359999999</v>
      </c>
      <c r="L55" s="96">
        <v>45725193.359999999</v>
      </c>
      <c r="M55" s="96">
        <v>4156835.7600000002</v>
      </c>
      <c r="N55" s="103" t="s">
        <v>1009</v>
      </c>
      <c r="O55" s="103" t="s">
        <v>75</v>
      </c>
      <c r="P55" s="103" t="s">
        <v>37</v>
      </c>
      <c r="Q55" s="106">
        <v>0</v>
      </c>
      <c r="R55" s="98">
        <v>100</v>
      </c>
      <c r="S55" s="98" t="s">
        <v>26</v>
      </c>
      <c r="T55" s="107">
        <v>8.4</v>
      </c>
      <c r="U55" s="109">
        <v>247430.7</v>
      </c>
      <c r="V55" s="109">
        <v>22493.7</v>
      </c>
      <c r="W55" s="109">
        <v>224937</v>
      </c>
      <c r="X55" s="110">
        <v>2078417.8800000001</v>
      </c>
      <c r="Y55" s="110">
        <v>1889470.8</v>
      </c>
      <c r="Z55" s="110"/>
      <c r="AA55" s="104">
        <v>184.79999999999998</v>
      </c>
      <c r="AB55" s="104">
        <v>151.19999999999999</v>
      </c>
      <c r="AC55" s="104">
        <v>33.6</v>
      </c>
      <c r="AD55" s="104"/>
      <c r="AE55" s="104">
        <v>21.999999999999996</v>
      </c>
      <c r="AF55" s="104">
        <v>22</v>
      </c>
      <c r="AG55" s="103" t="s">
        <v>1678</v>
      </c>
      <c r="AH55" s="100">
        <v>44682</v>
      </c>
      <c r="AI55" s="100">
        <v>44805</v>
      </c>
      <c r="AJ55" s="100"/>
      <c r="AK55" s="103" t="s">
        <v>2994</v>
      </c>
    </row>
    <row r="56" spans="1:37" s="91" customFormat="1" ht="173.25" x14ac:dyDescent="0.25">
      <c r="A56" s="99" t="s">
        <v>1135</v>
      </c>
      <c r="B56" s="100">
        <v>44614</v>
      </c>
      <c r="C56" s="98">
        <v>545</v>
      </c>
      <c r="D56" s="99" t="s">
        <v>2685</v>
      </c>
      <c r="E56" s="102" t="s">
        <v>2683</v>
      </c>
      <c r="F56" s="100">
        <v>44637</v>
      </c>
      <c r="G56" s="98" t="s">
        <v>1639</v>
      </c>
      <c r="H56" s="103" t="s">
        <v>537</v>
      </c>
      <c r="I56" s="103" t="s">
        <v>973</v>
      </c>
      <c r="J56" s="104">
        <v>114173137.09999999</v>
      </c>
      <c r="K56" s="96">
        <v>114173137.09999999</v>
      </c>
      <c r="L56" s="96">
        <v>114173137.09999999</v>
      </c>
      <c r="M56" s="96">
        <v>10379376.1</v>
      </c>
      <c r="N56" s="103" t="s">
        <v>1065</v>
      </c>
      <c r="O56" s="103" t="s">
        <v>1067</v>
      </c>
      <c r="P56" s="103" t="s">
        <v>1066</v>
      </c>
      <c r="Q56" s="106">
        <v>0</v>
      </c>
      <c r="R56" s="98">
        <v>100</v>
      </c>
      <c r="S56" s="98" t="s">
        <v>629</v>
      </c>
      <c r="T56" s="107">
        <v>27.853999999999999</v>
      </c>
      <c r="U56" s="109">
        <v>31.775079999087154</v>
      </c>
      <c r="V56" s="109">
        <v>2.8886436362806505</v>
      </c>
      <c r="W56" s="109">
        <v>28.886436362806503</v>
      </c>
      <c r="X56" s="110">
        <v>885.06307829457353</v>
      </c>
      <c r="Y56" s="110">
        <v>804.60279844961235</v>
      </c>
      <c r="Z56" s="110"/>
      <c r="AA56" s="104">
        <v>3593166</v>
      </c>
      <c r="AB56" s="104">
        <v>3593166</v>
      </c>
      <c r="AC56" s="104"/>
      <c r="AD56" s="104"/>
      <c r="AE56" s="104">
        <v>129000</v>
      </c>
      <c r="AF56" s="104">
        <v>129000</v>
      </c>
      <c r="AG56" s="103" t="s">
        <v>1640</v>
      </c>
      <c r="AH56" s="100">
        <v>44652</v>
      </c>
      <c r="AI56" s="100"/>
      <c r="AJ56" s="100"/>
      <c r="AK56" s="103" t="s">
        <v>1169</v>
      </c>
    </row>
    <row r="57" spans="1:37" s="91" customFormat="1" ht="114" customHeight="1" x14ac:dyDescent="0.25">
      <c r="A57" s="99" t="s">
        <v>1334</v>
      </c>
      <c r="B57" s="100">
        <v>44625</v>
      </c>
      <c r="C57" s="98">
        <v>545</v>
      </c>
      <c r="D57" s="99" t="s">
        <v>2690</v>
      </c>
      <c r="E57" s="102" t="s">
        <v>2684</v>
      </c>
      <c r="F57" s="100">
        <v>44645</v>
      </c>
      <c r="G57" s="98" t="s">
        <v>1690</v>
      </c>
      <c r="H57" s="103" t="s">
        <v>74</v>
      </c>
      <c r="I57" s="103" t="s">
        <v>744</v>
      </c>
      <c r="J57" s="104">
        <v>114074400</v>
      </c>
      <c r="K57" s="96">
        <v>114074400</v>
      </c>
      <c r="L57" s="96">
        <v>114074400</v>
      </c>
      <c r="M57" s="96">
        <v>10370400</v>
      </c>
      <c r="N57" s="103" t="s">
        <v>1008</v>
      </c>
      <c r="O57" s="103" t="s">
        <v>511</v>
      </c>
      <c r="P57" s="103" t="s">
        <v>499</v>
      </c>
      <c r="Q57" s="106">
        <v>0</v>
      </c>
      <c r="R57" s="98">
        <v>100</v>
      </c>
      <c r="S57" s="98" t="s">
        <v>43</v>
      </c>
      <c r="T57" s="107">
        <v>60</v>
      </c>
      <c r="U57" s="109">
        <v>6380</v>
      </c>
      <c r="V57" s="109">
        <v>580</v>
      </c>
      <c r="W57" s="109">
        <v>5800</v>
      </c>
      <c r="X57" s="110">
        <v>382800</v>
      </c>
      <c r="Y57" s="110">
        <v>348000</v>
      </c>
      <c r="Z57" s="110"/>
      <c r="AA57" s="104">
        <v>17880</v>
      </c>
      <c r="AB57" s="104">
        <v>17880</v>
      </c>
      <c r="AC57" s="104"/>
      <c r="AD57" s="104"/>
      <c r="AE57" s="104">
        <v>298</v>
      </c>
      <c r="AF57" s="104">
        <v>298</v>
      </c>
      <c r="AG57" s="103" t="s">
        <v>1691</v>
      </c>
      <c r="AH57" s="100">
        <v>44712</v>
      </c>
      <c r="AI57" s="100"/>
      <c r="AJ57" s="100"/>
      <c r="AK57" s="103" t="s">
        <v>1169</v>
      </c>
    </row>
    <row r="58" spans="1:37" s="91" customFormat="1" ht="78.75" x14ac:dyDescent="0.25">
      <c r="A58" s="99" t="s">
        <v>1328</v>
      </c>
      <c r="B58" s="100">
        <v>44625</v>
      </c>
      <c r="C58" s="98">
        <v>545</v>
      </c>
      <c r="D58" s="99" t="s">
        <v>462</v>
      </c>
      <c r="E58" s="103" t="s">
        <v>462</v>
      </c>
      <c r="F58" s="100" t="s">
        <v>462</v>
      </c>
      <c r="G58" s="98" t="s">
        <v>462</v>
      </c>
      <c r="H58" s="103" t="s">
        <v>462</v>
      </c>
      <c r="I58" s="103" t="s">
        <v>1045</v>
      </c>
      <c r="J58" s="105" t="s">
        <v>462</v>
      </c>
      <c r="K58" s="105" t="s">
        <v>462</v>
      </c>
      <c r="L58" s="105" t="s">
        <v>462</v>
      </c>
      <c r="M58" s="96" t="e">
        <v>#VALUE!</v>
      </c>
      <c r="N58" s="105" t="s">
        <v>462</v>
      </c>
      <c r="O58" s="105" t="s">
        <v>462</v>
      </c>
      <c r="P58" s="105" t="s">
        <v>462</v>
      </c>
      <c r="Q58" s="105" t="s">
        <v>462</v>
      </c>
      <c r="R58" s="105" t="s">
        <v>462</v>
      </c>
      <c r="S58" s="105" t="s">
        <v>462</v>
      </c>
      <c r="T58" s="123" t="s">
        <v>462</v>
      </c>
      <c r="U58" s="123" t="s">
        <v>462</v>
      </c>
      <c r="V58" s="109" t="e">
        <v>#VALUE!</v>
      </c>
      <c r="W58" s="109" t="e">
        <v>#VALUE!</v>
      </c>
      <c r="X58" s="124" t="s">
        <v>462</v>
      </c>
      <c r="Y58" s="110" t="e">
        <v>#VALUE!</v>
      </c>
      <c r="Z58" s="124"/>
      <c r="AA58" s="105" t="s">
        <v>462</v>
      </c>
      <c r="AB58" s="105" t="s">
        <v>462</v>
      </c>
      <c r="AC58" s="105" t="s">
        <v>462</v>
      </c>
      <c r="AD58" s="105" t="s">
        <v>462</v>
      </c>
      <c r="AE58" s="105" t="s">
        <v>462</v>
      </c>
      <c r="AF58" s="105" t="s">
        <v>462</v>
      </c>
      <c r="AG58" s="105" t="s">
        <v>462</v>
      </c>
      <c r="AH58" s="105" t="s">
        <v>462</v>
      </c>
      <c r="AI58" s="105" t="s">
        <v>462</v>
      </c>
      <c r="AJ58" s="105" t="s">
        <v>462</v>
      </c>
      <c r="AK58" s="105" t="s">
        <v>462</v>
      </c>
    </row>
    <row r="59" spans="1:37" s="91" customFormat="1" ht="162.75" customHeight="1" x14ac:dyDescent="0.25">
      <c r="A59" s="99" t="s">
        <v>1274</v>
      </c>
      <c r="B59" s="100">
        <v>44629</v>
      </c>
      <c r="C59" s="98">
        <v>545</v>
      </c>
      <c r="D59" s="99" t="s">
        <v>2701</v>
      </c>
      <c r="E59" s="102" t="s">
        <v>1898</v>
      </c>
      <c r="F59" s="100">
        <v>44656</v>
      </c>
      <c r="G59" s="98" t="s">
        <v>1899</v>
      </c>
      <c r="H59" s="103" t="s">
        <v>764</v>
      </c>
      <c r="I59" s="103" t="s">
        <v>1078</v>
      </c>
      <c r="J59" s="104">
        <v>477640663.5</v>
      </c>
      <c r="K59" s="96">
        <v>477640663.5</v>
      </c>
      <c r="L59" s="96">
        <v>477640663.5</v>
      </c>
      <c r="M59" s="96">
        <v>43421878.5</v>
      </c>
      <c r="N59" s="103" t="s">
        <v>1126</v>
      </c>
      <c r="O59" s="103" t="s">
        <v>1127</v>
      </c>
      <c r="P59" s="103" t="s">
        <v>36</v>
      </c>
      <c r="Q59" s="106">
        <v>0</v>
      </c>
      <c r="R59" s="98">
        <v>100</v>
      </c>
      <c r="S59" s="98" t="s">
        <v>629</v>
      </c>
      <c r="T59" s="107">
        <v>2</v>
      </c>
      <c r="U59" s="109">
        <v>333082.75</v>
      </c>
      <c r="V59" s="109">
        <v>30280.25</v>
      </c>
      <c r="W59" s="109">
        <v>302802.5</v>
      </c>
      <c r="X59" s="110">
        <v>666165.5</v>
      </c>
      <c r="Y59" s="110">
        <v>605605</v>
      </c>
      <c r="Z59" s="110"/>
      <c r="AA59" s="104">
        <v>1434</v>
      </c>
      <c r="AB59" s="104">
        <v>1434</v>
      </c>
      <c r="AC59" s="104"/>
      <c r="AD59" s="104"/>
      <c r="AE59" s="104">
        <v>717</v>
      </c>
      <c r="AF59" s="104">
        <v>717</v>
      </c>
      <c r="AG59" s="103" t="s">
        <v>1902</v>
      </c>
      <c r="AH59" s="100">
        <v>44682</v>
      </c>
      <c r="AI59" s="100"/>
      <c r="AJ59" s="100"/>
      <c r="AK59" s="103" t="s">
        <v>1169</v>
      </c>
    </row>
    <row r="60" spans="1:37" s="91" customFormat="1" ht="75" x14ac:dyDescent="0.25">
      <c r="A60" s="99" t="s">
        <v>1325</v>
      </c>
      <c r="B60" s="100">
        <v>44629</v>
      </c>
      <c r="C60" s="98">
        <v>545</v>
      </c>
      <c r="D60" s="99" t="s">
        <v>2702</v>
      </c>
      <c r="E60" s="102" t="s">
        <v>1901</v>
      </c>
      <c r="F60" s="100">
        <v>44656</v>
      </c>
      <c r="G60" s="98" t="s">
        <v>1900</v>
      </c>
      <c r="H60" s="103" t="s">
        <v>764</v>
      </c>
      <c r="I60" s="103" t="s">
        <v>1107</v>
      </c>
      <c r="J60" s="104">
        <v>350403053</v>
      </c>
      <c r="K60" s="96">
        <v>350403053</v>
      </c>
      <c r="L60" s="96">
        <v>350403053</v>
      </c>
      <c r="M60" s="96">
        <v>31854823</v>
      </c>
      <c r="N60" s="103" t="s">
        <v>1126</v>
      </c>
      <c r="O60" s="103" t="s">
        <v>1127</v>
      </c>
      <c r="P60" s="103" t="s">
        <v>36</v>
      </c>
      <c r="Q60" s="106">
        <v>0</v>
      </c>
      <c r="R60" s="98">
        <v>100</v>
      </c>
      <c r="S60" s="98" t="s">
        <v>629</v>
      </c>
      <c r="T60" s="107">
        <v>2</v>
      </c>
      <c r="U60" s="109">
        <v>333082.75</v>
      </c>
      <c r="V60" s="109">
        <v>30280.25</v>
      </c>
      <c r="W60" s="109">
        <v>302802.5</v>
      </c>
      <c r="X60" s="110">
        <v>666165.5</v>
      </c>
      <c r="Y60" s="110">
        <v>605605</v>
      </c>
      <c r="Z60" s="110"/>
      <c r="AA60" s="104">
        <v>1052</v>
      </c>
      <c r="AB60" s="104">
        <v>1052</v>
      </c>
      <c r="AC60" s="104"/>
      <c r="AD60" s="104"/>
      <c r="AE60" s="104">
        <v>526</v>
      </c>
      <c r="AF60" s="104">
        <v>526</v>
      </c>
      <c r="AG60" s="103" t="s">
        <v>1683</v>
      </c>
      <c r="AH60" s="100">
        <v>44727</v>
      </c>
      <c r="AI60" s="100"/>
      <c r="AJ60" s="100"/>
      <c r="AK60" s="103" t="s">
        <v>1169</v>
      </c>
    </row>
    <row r="61" spans="1:37" s="91" customFormat="1" ht="204.75" x14ac:dyDescent="0.25">
      <c r="A61" s="99" t="s">
        <v>1273</v>
      </c>
      <c r="B61" s="100">
        <v>44629</v>
      </c>
      <c r="C61" s="98">
        <v>545</v>
      </c>
      <c r="D61" s="99" t="s">
        <v>2854</v>
      </c>
      <c r="E61" s="102" t="s">
        <v>1874</v>
      </c>
      <c r="F61" s="100">
        <v>44655</v>
      </c>
      <c r="G61" s="101" t="s">
        <v>1877</v>
      </c>
      <c r="H61" s="103" t="s">
        <v>764</v>
      </c>
      <c r="I61" s="103" t="s">
        <v>1079</v>
      </c>
      <c r="J61" s="104">
        <v>297775978.5</v>
      </c>
      <c r="K61" s="96">
        <v>297775978.5</v>
      </c>
      <c r="L61" s="96">
        <v>297775978.5</v>
      </c>
      <c r="M61" s="96">
        <v>27070543.5</v>
      </c>
      <c r="N61" s="103" t="s">
        <v>1126</v>
      </c>
      <c r="O61" s="103" t="s">
        <v>1127</v>
      </c>
      <c r="P61" s="103" t="s">
        <v>36</v>
      </c>
      <c r="Q61" s="106">
        <v>0</v>
      </c>
      <c r="R61" s="98">
        <v>100</v>
      </c>
      <c r="S61" s="98" t="s">
        <v>629</v>
      </c>
      <c r="T61" s="107">
        <v>2</v>
      </c>
      <c r="U61" s="109">
        <v>333082.75</v>
      </c>
      <c r="V61" s="109">
        <v>30280.25</v>
      </c>
      <c r="W61" s="109">
        <v>302802.5</v>
      </c>
      <c r="X61" s="110">
        <v>666165.5</v>
      </c>
      <c r="Y61" s="110">
        <v>605605</v>
      </c>
      <c r="Z61" s="110"/>
      <c r="AA61" s="104">
        <v>894</v>
      </c>
      <c r="AB61" s="104">
        <v>894</v>
      </c>
      <c r="AC61" s="104"/>
      <c r="AD61" s="104"/>
      <c r="AE61" s="104">
        <v>447</v>
      </c>
      <c r="AF61" s="104">
        <v>447</v>
      </c>
      <c r="AG61" s="103" t="s">
        <v>1875</v>
      </c>
      <c r="AH61" s="100">
        <v>44701</v>
      </c>
      <c r="AI61" s="100"/>
      <c r="AJ61" s="100"/>
      <c r="AK61" s="103" t="s">
        <v>1169</v>
      </c>
    </row>
    <row r="62" spans="1:37" s="91" customFormat="1" ht="189" x14ac:dyDescent="0.25">
      <c r="A62" s="99" t="s">
        <v>1272</v>
      </c>
      <c r="B62" s="100">
        <v>44629</v>
      </c>
      <c r="C62" s="98">
        <v>545</v>
      </c>
      <c r="D62" s="99" t="s">
        <v>2857</v>
      </c>
      <c r="E62" s="102" t="s">
        <v>1882</v>
      </c>
      <c r="F62" s="100">
        <v>44655</v>
      </c>
      <c r="G62" s="98" t="s">
        <v>1878</v>
      </c>
      <c r="H62" s="103" t="s">
        <v>764</v>
      </c>
      <c r="I62" s="103" t="s">
        <v>1078</v>
      </c>
      <c r="J62" s="104">
        <v>298442144</v>
      </c>
      <c r="K62" s="96">
        <v>298442144</v>
      </c>
      <c r="L62" s="96">
        <v>298442144</v>
      </c>
      <c r="M62" s="96">
        <v>27131104</v>
      </c>
      <c r="N62" s="103" t="s">
        <v>1126</v>
      </c>
      <c r="O62" s="103" t="s">
        <v>1127</v>
      </c>
      <c r="P62" s="103" t="s">
        <v>36</v>
      </c>
      <c r="Q62" s="106">
        <v>0</v>
      </c>
      <c r="R62" s="98">
        <v>100</v>
      </c>
      <c r="S62" s="98" t="s">
        <v>629</v>
      </c>
      <c r="T62" s="107">
        <v>2</v>
      </c>
      <c r="U62" s="109">
        <v>333082.75</v>
      </c>
      <c r="V62" s="109">
        <v>30280.25</v>
      </c>
      <c r="W62" s="109">
        <v>302802.5</v>
      </c>
      <c r="X62" s="110">
        <v>666165.5</v>
      </c>
      <c r="Y62" s="110">
        <v>605605</v>
      </c>
      <c r="Z62" s="110"/>
      <c r="AA62" s="104">
        <v>896</v>
      </c>
      <c r="AB62" s="104">
        <v>896</v>
      </c>
      <c r="AC62" s="104"/>
      <c r="AD62" s="104"/>
      <c r="AE62" s="104">
        <v>448</v>
      </c>
      <c r="AF62" s="104">
        <v>448</v>
      </c>
      <c r="AG62" s="103" t="s">
        <v>1884</v>
      </c>
      <c r="AH62" s="100">
        <v>44701</v>
      </c>
      <c r="AI62" s="100"/>
      <c r="AJ62" s="100"/>
      <c r="AK62" s="103" t="s">
        <v>1169</v>
      </c>
    </row>
    <row r="63" spans="1:37" s="91" customFormat="1" ht="126" x14ac:dyDescent="0.25">
      <c r="A63" s="99" t="s">
        <v>1271</v>
      </c>
      <c r="B63" s="100">
        <v>44629</v>
      </c>
      <c r="C63" s="98">
        <v>545</v>
      </c>
      <c r="D63" s="99" t="s">
        <v>2858</v>
      </c>
      <c r="E63" s="102" t="s">
        <v>1808</v>
      </c>
      <c r="F63" s="100">
        <v>44649</v>
      </c>
      <c r="G63" s="99" t="s">
        <v>1809</v>
      </c>
      <c r="H63" s="103" t="s">
        <v>764</v>
      </c>
      <c r="I63" s="103" t="s">
        <v>1078</v>
      </c>
      <c r="J63" s="104">
        <v>293778985.5</v>
      </c>
      <c r="K63" s="96">
        <v>293778985.5</v>
      </c>
      <c r="L63" s="96">
        <v>293778985.5</v>
      </c>
      <c r="M63" s="96">
        <v>26707180.5</v>
      </c>
      <c r="N63" s="103" t="s">
        <v>1126</v>
      </c>
      <c r="O63" s="103" t="s">
        <v>1127</v>
      </c>
      <c r="P63" s="103" t="s">
        <v>36</v>
      </c>
      <c r="Q63" s="106">
        <v>0</v>
      </c>
      <c r="R63" s="98">
        <v>100</v>
      </c>
      <c r="S63" s="98" t="s">
        <v>629</v>
      </c>
      <c r="T63" s="107">
        <v>2</v>
      </c>
      <c r="U63" s="109">
        <v>333082.75</v>
      </c>
      <c r="V63" s="109">
        <v>30280.25</v>
      </c>
      <c r="W63" s="109">
        <v>302802.5</v>
      </c>
      <c r="X63" s="110">
        <v>666165.5</v>
      </c>
      <c r="Y63" s="110">
        <v>605605</v>
      </c>
      <c r="Z63" s="110"/>
      <c r="AA63" s="104">
        <v>882</v>
      </c>
      <c r="AB63" s="104">
        <v>882</v>
      </c>
      <c r="AC63" s="104"/>
      <c r="AD63" s="104"/>
      <c r="AE63" s="104">
        <v>441</v>
      </c>
      <c r="AF63" s="104">
        <v>441</v>
      </c>
      <c r="AG63" s="103" t="s">
        <v>1810</v>
      </c>
      <c r="AH63" s="100">
        <v>44666</v>
      </c>
      <c r="AI63" s="100"/>
      <c r="AJ63" s="100"/>
      <c r="AK63" s="103" t="s">
        <v>1169</v>
      </c>
    </row>
    <row r="64" spans="1:37" s="91" customFormat="1" ht="236.25" x14ac:dyDescent="0.25">
      <c r="A64" s="99" t="s">
        <v>1315</v>
      </c>
      <c r="B64" s="100">
        <v>44630</v>
      </c>
      <c r="C64" s="98">
        <v>545</v>
      </c>
      <c r="D64" s="99" t="s">
        <v>2860</v>
      </c>
      <c r="E64" s="102" t="s">
        <v>1885</v>
      </c>
      <c r="F64" s="100">
        <v>44655</v>
      </c>
      <c r="G64" s="99" t="s">
        <v>1883</v>
      </c>
      <c r="H64" s="103" t="s">
        <v>764</v>
      </c>
      <c r="I64" s="103" t="s">
        <v>1107</v>
      </c>
      <c r="J64" s="104">
        <v>299774475</v>
      </c>
      <c r="K64" s="96">
        <v>299774475</v>
      </c>
      <c r="L64" s="96">
        <v>299774475</v>
      </c>
      <c r="M64" s="96">
        <v>27252225</v>
      </c>
      <c r="N64" s="103" t="s">
        <v>1126</v>
      </c>
      <c r="O64" s="103" t="s">
        <v>1127</v>
      </c>
      <c r="P64" s="103" t="s">
        <v>36</v>
      </c>
      <c r="Q64" s="106">
        <v>0</v>
      </c>
      <c r="R64" s="98">
        <v>100</v>
      </c>
      <c r="S64" s="98" t="s">
        <v>629</v>
      </c>
      <c r="T64" s="107">
        <v>2</v>
      </c>
      <c r="U64" s="109">
        <v>333082.75</v>
      </c>
      <c r="V64" s="109">
        <v>30280.25</v>
      </c>
      <c r="W64" s="109">
        <v>302802.5</v>
      </c>
      <c r="X64" s="110">
        <v>666165.5</v>
      </c>
      <c r="Y64" s="110">
        <v>605605</v>
      </c>
      <c r="Z64" s="110"/>
      <c r="AA64" s="104">
        <v>900</v>
      </c>
      <c r="AB64" s="104">
        <v>900</v>
      </c>
      <c r="AC64" s="104"/>
      <c r="AD64" s="104"/>
      <c r="AE64" s="104">
        <v>450</v>
      </c>
      <c r="AF64" s="104">
        <v>450</v>
      </c>
      <c r="AG64" s="103" t="s">
        <v>1887</v>
      </c>
      <c r="AH64" s="100">
        <v>44701</v>
      </c>
      <c r="AI64" s="100"/>
      <c r="AJ64" s="100"/>
      <c r="AK64" s="103" t="s">
        <v>1169</v>
      </c>
    </row>
    <row r="65" spans="1:37" s="91" customFormat="1" ht="110.25" x14ac:dyDescent="0.25">
      <c r="A65" s="99" t="s">
        <v>1312</v>
      </c>
      <c r="B65" s="100">
        <v>44630</v>
      </c>
      <c r="C65" s="106">
        <v>545</v>
      </c>
      <c r="D65" s="99" t="s">
        <v>2875</v>
      </c>
      <c r="E65" s="131" t="s">
        <v>1814</v>
      </c>
      <c r="F65" s="100">
        <v>44649</v>
      </c>
      <c r="G65" s="99" t="s">
        <v>1815</v>
      </c>
      <c r="H65" s="106" t="s">
        <v>764</v>
      </c>
      <c r="I65" s="103" t="s">
        <v>1107</v>
      </c>
      <c r="J65" s="104">
        <v>299774475</v>
      </c>
      <c r="K65" s="96">
        <v>299774475</v>
      </c>
      <c r="L65" s="96">
        <v>299774475</v>
      </c>
      <c r="M65" s="96">
        <v>27252225</v>
      </c>
      <c r="N65" s="103" t="s">
        <v>1126</v>
      </c>
      <c r="O65" s="103" t="s">
        <v>1127</v>
      </c>
      <c r="P65" s="103" t="s">
        <v>36</v>
      </c>
      <c r="Q65" s="106">
        <v>0</v>
      </c>
      <c r="R65" s="98">
        <v>100</v>
      </c>
      <c r="S65" s="98" t="s">
        <v>629</v>
      </c>
      <c r="T65" s="132">
        <v>2</v>
      </c>
      <c r="U65" s="109">
        <v>333082.75</v>
      </c>
      <c r="V65" s="109">
        <v>30280.25</v>
      </c>
      <c r="W65" s="109">
        <v>302802.5</v>
      </c>
      <c r="X65" s="110">
        <v>666165.5</v>
      </c>
      <c r="Y65" s="110">
        <v>605605</v>
      </c>
      <c r="Z65" s="110"/>
      <c r="AA65" s="96">
        <v>900</v>
      </c>
      <c r="AB65" s="96">
        <v>900</v>
      </c>
      <c r="AC65" s="98"/>
      <c r="AD65" s="98"/>
      <c r="AE65" s="104">
        <v>450</v>
      </c>
      <c r="AF65" s="104">
        <v>450</v>
      </c>
      <c r="AG65" s="103" t="s">
        <v>1817</v>
      </c>
      <c r="AH65" s="100">
        <v>44666</v>
      </c>
      <c r="AI65" s="100"/>
      <c r="AJ65" s="100"/>
      <c r="AK65" s="103" t="s">
        <v>1169</v>
      </c>
    </row>
    <row r="66" spans="1:37" s="91" customFormat="1" ht="141.75" customHeight="1" x14ac:dyDescent="0.25">
      <c r="A66" s="99" t="s">
        <v>1340</v>
      </c>
      <c r="B66" s="100">
        <v>44630</v>
      </c>
      <c r="C66" s="98">
        <v>545</v>
      </c>
      <c r="D66" s="99" t="s">
        <v>2876</v>
      </c>
      <c r="E66" s="102" t="s">
        <v>1888</v>
      </c>
      <c r="F66" s="100">
        <v>44655</v>
      </c>
      <c r="G66" s="99" t="s">
        <v>1886</v>
      </c>
      <c r="H66" s="103" t="s">
        <v>764</v>
      </c>
      <c r="I66" s="103" t="s">
        <v>1078</v>
      </c>
      <c r="J66" s="104">
        <v>288449661.5</v>
      </c>
      <c r="K66" s="96">
        <v>288449661.5</v>
      </c>
      <c r="L66" s="96">
        <v>288449661.5</v>
      </c>
      <c r="M66" s="96">
        <v>26222696.5</v>
      </c>
      <c r="N66" s="103" t="s">
        <v>1126</v>
      </c>
      <c r="O66" s="103" t="s">
        <v>1127</v>
      </c>
      <c r="P66" s="103" t="s">
        <v>36</v>
      </c>
      <c r="Q66" s="106">
        <v>0</v>
      </c>
      <c r="R66" s="98">
        <v>100</v>
      </c>
      <c r="S66" s="98" t="s">
        <v>629</v>
      </c>
      <c r="T66" s="107">
        <v>2</v>
      </c>
      <c r="U66" s="109">
        <v>333082.75</v>
      </c>
      <c r="V66" s="109">
        <v>30280.25</v>
      </c>
      <c r="W66" s="109">
        <v>302802.5</v>
      </c>
      <c r="X66" s="110">
        <v>666165.5</v>
      </c>
      <c r="Y66" s="110">
        <v>605605</v>
      </c>
      <c r="Z66" s="110"/>
      <c r="AA66" s="104">
        <v>866</v>
      </c>
      <c r="AB66" s="104">
        <v>866</v>
      </c>
      <c r="AC66" s="104"/>
      <c r="AD66" s="104"/>
      <c r="AE66" s="104">
        <v>433</v>
      </c>
      <c r="AF66" s="104">
        <v>433</v>
      </c>
      <c r="AG66" s="103" t="s">
        <v>1890</v>
      </c>
      <c r="AH66" s="100">
        <v>44666</v>
      </c>
      <c r="AI66" s="100"/>
      <c r="AJ66" s="100"/>
      <c r="AK66" s="103" t="s">
        <v>1169</v>
      </c>
    </row>
    <row r="67" spans="1:37" s="91" customFormat="1" ht="148.5" customHeight="1" x14ac:dyDescent="0.25">
      <c r="A67" s="99" t="s">
        <v>1339</v>
      </c>
      <c r="B67" s="100">
        <v>44630</v>
      </c>
      <c r="C67" s="98">
        <v>545</v>
      </c>
      <c r="D67" s="99" t="s">
        <v>2877</v>
      </c>
      <c r="E67" s="102" t="s">
        <v>1818</v>
      </c>
      <c r="F67" s="100">
        <v>44649</v>
      </c>
      <c r="G67" s="98" t="s">
        <v>1816</v>
      </c>
      <c r="H67" s="103" t="s">
        <v>764</v>
      </c>
      <c r="I67" s="103" t="s">
        <v>1078</v>
      </c>
      <c r="J67" s="104">
        <v>296443647.5</v>
      </c>
      <c r="K67" s="96">
        <v>296443647.5</v>
      </c>
      <c r="L67" s="96">
        <v>296443647.5</v>
      </c>
      <c r="M67" s="96">
        <v>26949422.5</v>
      </c>
      <c r="N67" s="103" t="s">
        <v>1126</v>
      </c>
      <c r="O67" s="103" t="s">
        <v>1127</v>
      </c>
      <c r="P67" s="103" t="s">
        <v>36</v>
      </c>
      <c r="Q67" s="106">
        <v>0</v>
      </c>
      <c r="R67" s="98">
        <v>100</v>
      </c>
      <c r="S67" s="98" t="s">
        <v>629</v>
      </c>
      <c r="T67" s="107">
        <v>2</v>
      </c>
      <c r="U67" s="109">
        <v>333082.75</v>
      </c>
      <c r="V67" s="109">
        <v>30280.25</v>
      </c>
      <c r="W67" s="109">
        <v>302802.5</v>
      </c>
      <c r="X67" s="110">
        <v>666165.5</v>
      </c>
      <c r="Y67" s="110">
        <v>605605</v>
      </c>
      <c r="Z67" s="110"/>
      <c r="AA67" s="104">
        <v>890</v>
      </c>
      <c r="AB67" s="104">
        <v>890</v>
      </c>
      <c r="AC67" s="104"/>
      <c r="AD67" s="104"/>
      <c r="AE67" s="104">
        <v>445</v>
      </c>
      <c r="AF67" s="104">
        <v>445</v>
      </c>
      <c r="AG67" s="103" t="s">
        <v>1819</v>
      </c>
      <c r="AH67" s="100">
        <v>44666</v>
      </c>
      <c r="AI67" s="100"/>
      <c r="AJ67" s="100"/>
      <c r="AK67" s="103" t="s">
        <v>1169</v>
      </c>
    </row>
    <row r="68" spans="1:37" s="91" customFormat="1" ht="94.5" x14ac:dyDescent="0.25">
      <c r="A68" s="99" t="s">
        <v>1338</v>
      </c>
      <c r="B68" s="100">
        <v>44630</v>
      </c>
      <c r="C68" s="98">
        <v>545</v>
      </c>
      <c r="D68" s="99" t="s">
        <v>2878</v>
      </c>
      <c r="E68" s="102" t="s">
        <v>1891</v>
      </c>
      <c r="F68" s="100">
        <v>44655</v>
      </c>
      <c r="G68" s="98" t="s">
        <v>1889</v>
      </c>
      <c r="H68" s="103" t="s">
        <v>764</v>
      </c>
      <c r="I68" s="103" t="s">
        <v>1107</v>
      </c>
      <c r="J68" s="104">
        <v>297109813</v>
      </c>
      <c r="K68" s="96">
        <v>297109813</v>
      </c>
      <c r="L68" s="96">
        <v>297109813</v>
      </c>
      <c r="M68" s="96">
        <v>27009983</v>
      </c>
      <c r="N68" s="103" t="s">
        <v>1126</v>
      </c>
      <c r="O68" s="103" t="s">
        <v>1127</v>
      </c>
      <c r="P68" s="103" t="s">
        <v>36</v>
      </c>
      <c r="Q68" s="106">
        <v>0</v>
      </c>
      <c r="R68" s="98">
        <v>100</v>
      </c>
      <c r="S68" s="98" t="s">
        <v>629</v>
      </c>
      <c r="T68" s="107">
        <v>2</v>
      </c>
      <c r="U68" s="109">
        <v>333082.75</v>
      </c>
      <c r="V68" s="109">
        <v>30280.25</v>
      </c>
      <c r="W68" s="109">
        <v>302802.5</v>
      </c>
      <c r="X68" s="110">
        <v>666165.5</v>
      </c>
      <c r="Y68" s="110">
        <v>605605</v>
      </c>
      <c r="Z68" s="110"/>
      <c r="AA68" s="104">
        <v>892</v>
      </c>
      <c r="AB68" s="104">
        <v>892</v>
      </c>
      <c r="AC68" s="104"/>
      <c r="AD68" s="104"/>
      <c r="AE68" s="104">
        <v>446</v>
      </c>
      <c r="AF68" s="104">
        <v>446</v>
      </c>
      <c r="AG68" s="103" t="s">
        <v>1892</v>
      </c>
      <c r="AH68" s="100">
        <v>44701</v>
      </c>
      <c r="AI68" s="100"/>
      <c r="AJ68" s="100"/>
      <c r="AK68" s="103" t="s">
        <v>1169</v>
      </c>
    </row>
    <row r="69" spans="1:37" s="91" customFormat="1" ht="129.75" customHeight="1" x14ac:dyDescent="0.25">
      <c r="A69" s="99" t="s">
        <v>1341</v>
      </c>
      <c r="B69" s="100">
        <v>44630</v>
      </c>
      <c r="C69" s="98">
        <v>545</v>
      </c>
      <c r="D69" s="99" t="s">
        <v>2880</v>
      </c>
      <c r="E69" s="102" t="s">
        <v>1926</v>
      </c>
      <c r="F69" s="100">
        <v>44659</v>
      </c>
      <c r="G69" s="99" t="s">
        <v>1925</v>
      </c>
      <c r="H69" s="103" t="s">
        <v>764</v>
      </c>
      <c r="I69" s="103" t="s">
        <v>1107</v>
      </c>
      <c r="J69" s="104">
        <v>375051176.5</v>
      </c>
      <c r="K69" s="96">
        <v>375051176.5</v>
      </c>
      <c r="L69" s="96">
        <v>375051176.5</v>
      </c>
      <c r="M69" s="96">
        <v>34095561.5</v>
      </c>
      <c r="N69" s="103" t="s">
        <v>1126</v>
      </c>
      <c r="O69" s="103" t="s">
        <v>1127</v>
      </c>
      <c r="P69" s="103" t="s">
        <v>36</v>
      </c>
      <c r="Q69" s="106">
        <v>0</v>
      </c>
      <c r="R69" s="98">
        <v>100</v>
      </c>
      <c r="S69" s="98" t="s">
        <v>629</v>
      </c>
      <c r="T69" s="107">
        <v>2</v>
      </c>
      <c r="U69" s="109">
        <v>333082.75</v>
      </c>
      <c r="V69" s="109">
        <v>30280.25</v>
      </c>
      <c r="W69" s="109">
        <v>302802.5</v>
      </c>
      <c r="X69" s="110">
        <v>666165.5</v>
      </c>
      <c r="Y69" s="110">
        <v>605605</v>
      </c>
      <c r="Z69" s="110"/>
      <c r="AA69" s="104">
        <v>1126</v>
      </c>
      <c r="AB69" s="104">
        <v>1126</v>
      </c>
      <c r="AC69" s="104"/>
      <c r="AD69" s="104"/>
      <c r="AE69" s="104">
        <v>563</v>
      </c>
      <c r="AF69" s="104">
        <v>563</v>
      </c>
      <c r="AG69" s="103" t="s">
        <v>1916</v>
      </c>
      <c r="AH69" s="100">
        <v>44701</v>
      </c>
      <c r="AI69" s="100"/>
      <c r="AJ69" s="100"/>
      <c r="AK69" s="103" t="s">
        <v>1169</v>
      </c>
    </row>
    <row r="70" spans="1:37" s="91" customFormat="1" ht="157.5" customHeight="1" x14ac:dyDescent="0.25">
      <c r="A70" s="99" t="s">
        <v>1734</v>
      </c>
      <c r="B70" s="100">
        <v>44631</v>
      </c>
      <c r="C70" s="98">
        <v>545</v>
      </c>
      <c r="D70" s="99" t="s">
        <v>2881</v>
      </c>
      <c r="E70" s="102" t="s">
        <v>1853</v>
      </c>
      <c r="F70" s="100">
        <v>44652</v>
      </c>
      <c r="G70" s="98" t="s">
        <v>1854</v>
      </c>
      <c r="H70" s="103" t="s">
        <v>74</v>
      </c>
      <c r="I70" s="103" t="s">
        <v>1219</v>
      </c>
      <c r="J70" s="104">
        <v>243173700</v>
      </c>
      <c r="K70" s="96">
        <v>235756950</v>
      </c>
      <c r="L70" s="96">
        <v>235756950</v>
      </c>
      <c r="M70" s="96">
        <v>21432450</v>
      </c>
      <c r="N70" s="103" t="s">
        <v>1008</v>
      </c>
      <c r="O70" s="103" t="s">
        <v>511</v>
      </c>
      <c r="P70" s="103" t="s">
        <v>499</v>
      </c>
      <c r="Q70" s="106">
        <v>0</v>
      </c>
      <c r="R70" s="98">
        <v>100</v>
      </c>
      <c r="S70" s="98" t="s">
        <v>43</v>
      </c>
      <c r="T70" s="107">
        <v>60</v>
      </c>
      <c r="U70" s="109">
        <v>16747.5</v>
      </c>
      <c r="V70" s="109">
        <v>1522.5</v>
      </c>
      <c r="W70" s="109">
        <v>15225</v>
      </c>
      <c r="X70" s="110">
        <v>1004850</v>
      </c>
      <c r="Y70" s="110">
        <v>913500</v>
      </c>
      <c r="Z70" s="110"/>
      <c r="AA70" s="104">
        <v>14520</v>
      </c>
      <c r="AB70" s="104">
        <v>5220</v>
      </c>
      <c r="AC70" s="104">
        <v>9300</v>
      </c>
      <c r="AD70" s="104"/>
      <c r="AE70" s="104">
        <v>242</v>
      </c>
      <c r="AF70" s="104">
        <v>242</v>
      </c>
      <c r="AG70" s="103" t="s">
        <v>1857</v>
      </c>
      <c r="AH70" s="100">
        <v>44681</v>
      </c>
      <c r="AI70" s="100">
        <v>44773</v>
      </c>
      <c r="AJ70" s="100"/>
      <c r="AK70" s="103" t="s">
        <v>1169</v>
      </c>
    </row>
    <row r="71" spans="1:37" s="91" customFormat="1" ht="171" customHeight="1" x14ac:dyDescent="0.25">
      <c r="A71" s="99" t="s">
        <v>1798</v>
      </c>
      <c r="B71" s="100">
        <v>44648</v>
      </c>
      <c r="C71" s="98">
        <v>545</v>
      </c>
      <c r="D71" s="99" t="s">
        <v>3149</v>
      </c>
      <c r="E71" s="102" t="s">
        <v>3148</v>
      </c>
      <c r="F71" s="100">
        <v>44676</v>
      </c>
      <c r="G71" s="98" t="s">
        <v>2268</v>
      </c>
      <c r="H71" s="103" t="s">
        <v>74</v>
      </c>
      <c r="I71" s="103" t="s">
        <v>730</v>
      </c>
      <c r="J71" s="104">
        <v>513518729.10000002</v>
      </c>
      <c r="K71" s="96">
        <v>513518729.10000002</v>
      </c>
      <c r="L71" s="96">
        <v>513518729.10000002</v>
      </c>
      <c r="M71" s="96">
        <v>46683520.827272728</v>
      </c>
      <c r="N71" s="103" t="s">
        <v>2269</v>
      </c>
      <c r="O71" s="103" t="s">
        <v>2270</v>
      </c>
      <c r="P71" s="103" t="s">
        <v>33</v>
      </c>
      <c r="Q71" s="106">
        <v>0</v>
      </c>
      <c r="R71" s="98">
        <v>100</v>
      </c>
      <c r="S71" s="98" t="s">
        <v>26</v>
      </c>
      <c r="T71" s="107">
        <v>5</v>
      </c>
      <c r="U71" s="109">
        <v>23867.940000000002</v>
      </c>
      <c r="V71" s="109">
        <v>2169.8127272727274</v>
      </c>
      <c r="W71" s="109">
        <v>21698.127272727274</v>
      </c>
      <c r="X71" s="110">
        <v>119339.70000000001</v>
      </c>
      <c r="Y71" s="110">
        <v>108490.63636363637</v>
      </c>
      <c r="Z71" s="110"/>
      <c r="AA71" s="104">
        <v>21515</v>
      </c>
      <c r="AB71" s="104">
        <v>15650</v>
      </c>
      <c r="AC71" s="104">
        <v>5865</v>
      </c>
      <c r="AD71" s="104"/>
      <c r="AE71" s="104">
        <v>4303</v>
      </c>
      <c r="AF71" s="104">
        <v>4303</v>
      </c>
      <c r="AG71" s="103" t="s">
        <v>2271</v>
      </c>
      <c r="AH71" s="100">
        <v>44743</v>
      </c>
      <c r="AI71" s="100">
        <v>44866</v>
      </c>
      <c r="AJ71" s="100"/>
      <c r="AK71" s="103" t="s">
        <v>2994</v>
      </c>
    </row>
    <row r="72" spans="1:37" s="91" customFormat="1" ht="78.75" x14ac:dyDescent="0.25">
      <c r="A72" s="99" t="s">
        <v>1836</v>
      </c>
      <c r="B72" s="100">
        <v>44650</v>
      </c>
      <c r="C72" s="98">
        <v>545</v>
      </c>
      <c r="D72" s="99" t="s">
        <v>3154</v>
      </c>
      <c r="E72" s="102" t="s">
        <v>3152</v>
      </c>
      <c r="F72" s="100">
        <v>44670</v>
      </c>
      <c r="G72" s="98" t="s">
        <v>2104</v>
      </c>
      <c r="H72" s="103" t="s">
        <v>74</v>
      </c>
      <c r="I72" s="103" t="s">
        <v>1753</v>
      </c>
      <c r="J72" s="104">
        <v>1856250</v>
      </c>
      <c r="K72" s="96">
        <v>1856250</v>
      </c>
      <c r="L72" s="96">
        <v>1856250</v>
      </c>
      <c r="M72" s="96">
        <v>168750</v>
      </c>
      <c r="N72" s="103" t="s">
        <v>2106</v>
      </c>
      <c r="O72" s="103" t="s">
        <v>1232</v>
      </c>
      <c r="P72" s="103" t="s">
        <v>36</v>
      </c>
      <c r="Q72" s="106">
        <v>0</v>
      </c>
      <c r="R72" s="98">
        <v>100</v>
      </c>
      <c r="S72" s="98" t="s">
        <v>26</v>
      </c>
      <c r="T72" s="107">
        <v>25</v>
      </c>
      <c r="U72" s="109">
        <v>618.75</v>
      </c>
      <c r="V72" s="109">
        <v>56.25</v>
      </c>
      <c r="W72" s="109">
        <v>562.5</v>
      </c>
      <c r="X72" s="110">
        <v>15468.75</v>
      </c>
      <c r="Y72" s="110">
        <v>14062.5</v>
      </c>
      <c r="Z72" s="110"/>
      <c r="AA72" s="104">
        <v>3000</v>
      </c>
      <c r="AB72" s="104">
        <v>3000</v>
      </c>
      <c r="AC72" s="104"/>
      <c r="AD72" s="104"/>
      <c r="AE72" s="104">
        <v>120</v>
      </c>
      <c r="AF72" s="104">
        <v>120</v>
      </c>
      <c r="AG72" s="103" t="s">
        <v>2108</v>
      </c>
      <c r="AH72" s="100">
        <v>44696</v>
      </c>
      <c r="AI72" s="100"/>
      <c r="AJ72" s="100"/>
      <c r="AK72" s="103" t="s">
        <v>1169</v>
      </c>
    </row>
    <row r="73" spans="1:37" s="91" customFormat="1" ht="139.5" customHeight="1" x14ac:dyDescent="0.25">
      <c r="A73" s="99" t="s">
        <v>2044</v>
      </c>
      <c r="B73" s="100">
        <v>44655</v>
      </c>
      <c r="C73" s="98">
        <v>545</v>
      </c>
      <c r="D73" s="99" t="s">
        <v>3170</v>
      </c>
      <c r="E73" s="102" t="s">
        <v>3157</v>
      </c>
      <c r="F73" s="100">
        <v>44685</v>
      </c>
      <c r="G73" s="99" t="s">
        <v>2316</v>
      </c>
      <c r="H73" s="103" t="s">
        <v>74</v>
      </c>
      <c r="I73" s="103" t="s">
        <v>730</v>
      </c>
      <c r="J73" s="104">
        <v>478910216.10000002</v>
      </c>
      <c r="K73" s="96">
        <v>478910216.10000002</v>
      </c>
      <c r="L73" s="96">
        <v>478910216.10000002</v>
      </c>
      <c r="M73" s="96">
        <v>43537292.372727275</v>
      </c>
      <c r="N73" s="103" t="s">
        <v>2269</v>
      </c>
      <c r="O73" s="103" t="s">
        <v>2270</v>
      </c>
      <c r="P73" s="103" t="s">
        <v>33</v>
      </c>
      <c r="Q73" s="106">
        <v>0</v>
      </c>
      <c r="R73" s="98">
        <v>100</v>
      </c>
      <c r="S73" s="98" t="s">
        <v>26</v>
      </c>
      <c r="T73" s="107">
        <v>5</v>
      </c>
      <c r="U73" s="109">
        <v>23867.940000000002</v>
      </c>
      <c r="V73" s="109">
        <v>2169.8127272727274</v>
      </c>
      <c r="W73" s="109">
        <v>21698.127272727274</v>
      </c>
      <c r="X73" s="110">
        <v>119339.70000000001</v>
      </c>
      <c r="Y73" s="110">
        <v>108490.63636363637</v>
      </c>
      <c r="Z73" s="110"/>
      <c r="AA73" s="104">
        <v>20065</v>
      </c>
      <c r="AB73" s="104">
        <v>13430</v>
      </c>
      <c r="AC73" s="104">
        <v>6635</v>
      </c>
      <c r="AD73" s="104"/>
      <c r="AE73" s="104">
        <v>4013</v>
      </c>
      <c r="AF73" s="104">
        <v>4013</v>
      </c>
      <c r="AG73" s="103" t="s">
        <v>2277</v>
      </c>
      <c r="AH73" s="100">
        <v>44743</v>
      </c>
      <c r="AI73" s="100">
        <v>44866</v>
      </c>
      <c r="AJ73" s="100"/>
      <c r="AK73" s="103" t="s">
        <v>2994</v>
      </c>
    </row>
    <row r="74" spans="1:37" s="91" customFormat="1" ht="126" x14ac:dyDescent="0.25">
      <c r="A74" s="99" t="s">
        <v>2035</v>
      </c>
      <c r="B74" s="100">
        <v>44659</v>
      </c>
      <c r="C74" s="98">
        <v>545</v>
      </c>
      <c r="D74" s="99" t="s">
        <v>3182</v>
      </c>
      <c r="E74" s="102" t="s">
        <v>3165</v>
      </c>
      <c r="F74" s="100">
        <v>44680</v>
      </c>
      <c r="G74" s="99" t="s">
        <v>2290</v>
      </c>
      <c r="H74" s="103" t="s">
        <v>77</v>
      </c>
      <c r="I74" s="103" t="s">
        <v>636</v>
      </c>
      <c r="J74" s="104">
        <v>168084516.59999999</v>
      </c>
      <c r="K74" s="96">
        <v>168084516.59999999</v>
      </c>
      <c r="L74" s="96">
        <v>168084516.59999999</v>
      </c>
      <c r="M74" s="96">
        <v>15280410.6</v>
      </c>
      <c r="N74" s="103" t="s">
        <v>1646</v>
      </c>
      <c r="O74" s="103" t="s">
        <v>1647</v>
      </c>
      <c r="P74" s="103" t="s">
        <v>1005</v>
      </c>
      <c r="Q74" s="106">
        <v>0</v>
      </c>
      <c r="R74" s="98">
        <v>100</v>
      </c>
      <c r="S74" s="98" t="s">
        <v>26</v>
      </c>
      <c r="T74" s="107">
        <v>5</v>
      </c>
      <c r="U74" s="109">
        <v>800402.46</v>
      </c>
      <c r="V74" s="109">
        <v>72763.86</v>
      </c>
      <c r="W74" s="109">
        <v>727638.6</v>
      </c>
      <c r="X74" s="110">
        <v>4002012.3</v>
      </c>
      <c r="Y74" s="110">
        <v>3638193</v>
      </c>
      <c r="Z74" s="110"/>
      <c r="AA74" s="104">
        <v>210</v>
      </c>
      <c r="AB74" s="104">
        <v>210</v>
      </c>
      <c r="AC74" s="104"/>
      <c r="AD74" s="104"/>
      <c r="AE74" s="104">
        <v>42</v>
      </c>
      <c r="AF74" s="104">
        <v>42</v>
      </c>
      <c r="AG74" s="103" t="s">
        <v>2291</v>
      </c>
      <c r="AH74" s="100">
        <v>44713</v>
      </c>
      <c r="AI74" s="100"/>
      <c r="AJ74" s="100"/>
      <c r="AK74" s="103" t="s">
        <v>1169</v>
      </c>
    </row>
    <row r="75" spans="1:37" s="91" customFormat="1" ht="151.5" customHeight="1" x14ac:dyDescent="0.25">
      <c r="A75" s="99" t="s">
        <v>2034</v>
      </c>
      <c r="B75" s="100">
        <v>44659</v>
      </c>
      <c r="C75" s="98">
        <v>545</v>
      </c>
      <c r="D75" s="99" t="s">
        <v>3183</v>
      </c>
      <c r="E75" s="102" t="s">
        <v>3166</v>
      </c>
      <c r="F75" s="100">
        <v>44686</v>
      </c>
      <c r="G75" s="99" t="s">
        <v>2337</v>
      </c>
      <c r="H75" s="103" t="s">
        <v>2292</v>
      </c>
      <c r="I75" s="103" t="s">
        <v>636</v>
      </c>
      <c r="J75" s="104">
        <v>400675661.10000002</v>
      </c>
      <c r="K75" s="96">
        <v>400675661.10000002</v>
      </c>
      <c r="L75" s="96">
        <v>400675661.10000002</v>
      </c>
      <c r="M75" s="96">
        <v>36425060.100000001</v>
      </c>
      <c r="N75" s="103" t="s">
        <v>1646</v>
      </c>
      <c r="O75" s="103" t="s">
        <v>1647</v>
      </c>
      <c r="P75" s="103" t="s">
        <v>1005</v>
      </c>
      <c r="Q75" s="106">
        <v>0</v>
      </c>
      <c r="R75" s="98">
        <v>100</v>
      </c>
      <c r="S75" s="98" t="s">
        <v>26</v>
      </c>
      <c r="T75" s="107">
        <v>5</v>
      </c>
      <c r="U75" s="109">
        <v>809445.78</v>
      </c>
      <c r="V75" s="109">
        <v>73585.98000000001</v>
      </c>
      <c r="W75" s="109">
        <v>735859.8</v>
      </c>
      <c r="X75" s="110">
        <v>4047228.9000000004</v>
      </c>
      <c r="Y75" s="110">
        <v>3679299</v>
      </c>
      <c r="Z75" s="110"/>
      <c r="AA75" s="104">
        <v>495</v>
      </c>
      <c r="AB75" s="104">
        <v>495</v>
      </c>
      <c r="AC75" s="104"/>
      <c r="AD75" s="104"/>
      <c r="AE75" s="104">
        <v>99</v>
      </c>
      <c r="AF75" s="104">
        <v>99</v>
      </c>
      <c r="AG75" s="103" t="s">
        <v>2293</v>
      </c>
      <c r="AH75" s="100">
        <v>44713</v>
      </c>
      <c r="AI75" s="100"/>
      <c r="AJ75" s="100"/>
      <c r="AK75" s="103" t="s">
        <v>1169</v>
      </c>
    </row>
    <row r="76" spans="1:37" s="91" customFormat="1" ht="75" x14ac:dyDescent="0.25">
      <c r="A76" s="99" t="s">
        <v>2033</v>
      </c>
      <c r="B76" s="100">
        <v>44662</v>
      </c>
      <c r="C76" s="98">
        <v>545</v>
      </c>
      <c r="D76" s="99" t="s">
        <v>3184</v>
      </c>
      <c r="E76" s="102" t="s">
        <v>3180</v>
      </c>
      <c r="F76" s="100">
        <v>44693</v>
      </c>
      <c r="G76" s="99" t="s">
        <v>2338</v>
      </c>
      <c r="H76" s="103" t="s">
        <v>77</v>
      </c>
      <c r="I76" s="103" t="s">
        <v>636</v>
      </c>
      <c r="J76" s="104">
        <v>488381167.80000001</v>
      </c>
      <c r="K76" s="96">
        <v>488381167.80000001</v>
      </c>
      <c r="L76" s="96">
        <v>488381167.80000001</v>
      </c>
      <c r="M76" s="96">
        <v>44398287.981818184</v>
      </c>
      <c r="N76" s="103" t="s">
        <v>1646</v>
      </c>
      <c r="O76" s="103" t="s">
        <v>1647</v>
      </c>
      <c r="P76" s="103" t="s">
        <v>1005</v>
      </c>
      <c r="Q76" s="106">
        <v>0</v>
      </c>
      <c r="R76" s="98">
        <v>100</v>
      </c>
      <c r="S76" s="98" t="s">
        <v>26</v>
      </c>
      <c r="T76" s="107">
        <v>5</v>
      </c>
      <c r="U76" s="109">
        <v>904409.57000000007</v>
      </c>
      <c r="V76" s="109">
        <v>82219.051818181833</v>
      </c>
      <c r="W76" s="109">
        <v>822190.51818181819</v>
      </c>
      <c r="X76" s="110">
        <v>4522047.8500000006</v>
      </c>
      <c r="Y76" s="110">
        <v>4110952.5909090908</v>
      </c>
      <c r="Z76" s="110"/>
      <c r="AA76" s="104">
        <v>540</v>
      </c>
      <c r="AB76" s="104">
        <v>540</v>
      </c>
      <c r="AC76" s="104"/>
      <c r="AD76" s="104"/>
      <c r="AE76" s="104">
        <v>108</v>
      </c>
      <c r="AF76" s="104">
        <v>108</v>
      </c>
      <c r="AG76" s="103" t="s">
        <v>2340</v>
      </c>
      <c r="AH76" s="100">
        <v>44713</v>
      </c>
      <c r="AI76" s="100"/>
      <c r="AJ76" s="100"/>
      <c r="AK76" s="103" t="s">
        <v>1169</v>
      </c>
    </row>
    <row r="77" spans="1:37" s="91" customFormat="1" ht="207" customHeight="1" x14ac:dyDescent="0.25">
      <c r="A77" s="99" t="s">
        <v>2032</v>
      </c>
      <c r="B77" s="100">
        <v>44663</v>
      </c>
      <c r="C77" s="98">
        <v>545</v>
      </c>
      <c r="D77" s="99" t="s">
        <v>3185</v>
      </c>
      <c r="E77" s="102" t="s">
        <v>3181</v>
      </c>
      <c r="F77" s="100">
        <v>44693</v>
      </c>
      <c r="G77" s="98" t="s">
        <v>2339</v>
      </c>
      <c r="H77" s="103" t="s">
        <v>77</v>
      </c>
      <c r="I77" s="103" t="s">
        <v>636</v>
      </c>
      <c r="J77" s="104">
        <v>497425263.5</v>
      </c>
      <c r="K77" s="96">
        <v>497425263.5</v>
      </c>
      <c r="L77" s="96">
        <v>497425263.5</v>
      </c>
      <c r="M77" s="96">
        <v>45220478.5</v>
      </c>
      <c r="N77" s="103" t="s">
        <v>1646</v>
      </c>
      <c r="O77" s="103" t="s">
        <v>1647</v>
      </c>
      <c r="P77" s="103" t="s">
        <v>1005</v>
      </c>
      <c r="Q77" s="106">
        <v>0</v>
      </c>
      <c r="R77" s="98">
        <v>100</v>
      </c>
      <c r="S77" s="98" t="s">
        <v>26</v>
      </c>
      <c r="T77" s="107">
        <v>5</v>
      </c>
      <c r="U77" s="109">
        <v>904409.57</v>
      </c>
      <c r="V77" s="109">
        <v>82219.051818181804</v>
      </c>
      <c r="W77" s="109">
        <v>822190.51818181819</v>
      </c>
      <c r="X77" s="110">
        <v>4522047.8499999996</v>
      </c>
      <c r="Y77" s="110">
        <v>4110952.5909090908</v>
      </c>
      <c r="Z77" s="110"/>
      <c r="AA77" s="104">
        <v>550</v>
      </c>
      <c r="AB77" s="104">
        <v>550</v>
      </c>
      <c r="AC77" s="104"/>
      <c r="AD77" s="104"/>
      <c r="AE77" s="104">
        <v>110</v>
      </c>
      <c r="AF77" s="104">
        <v>110</v>
      </c>
      <c r="AG77" s="103" t="s">
        <v>2341</v>
      </c>
      <c r="AH77" s="100">
        <v>44713</v>
      </c>
      <c r="AI77" s="100"/>
      <c r="AJ77" s="100"/>
      <c r="AK77" s="103" t="s">
        <v>1169</v>
      </c>
    </row>
    <row r="78" spans="1:37" s="91" customFormat="1" ht="120.75" customHeight="1" x14ac:dyDescent="0.25">
      <c r="A78" s="99" t="s">
        <v>2028</v>
      </c>
      <c r="B78" s="100">
        <v>44665</v>
      </c>
      <c r="C78" s="98">
        <v>545</v>
      </c>
      <c r="D78" s="99" t="s">
        <v>2869</v>
      </c>
      <c r="E78" s="102" t="s">
        <v>2369</v>
      </c>
      <c r="F78" s="100">
        <v>44698</v>
      </c>
      <c r="G78" s="99" t="s">
        <v>2370</v>
      </c>
      <c r="H78" s="103" t="s">
        <v>74</v>
      </c>
      <c r="I78" s="103" t="s">
        <v>744</v>
      </c>
      <c r="J78" s="104">
        <v>388924800</v>
      </c>
      <c r="K78" s="96">
        <v>388924800</v>
      </c>
      <c r="L78" s="96">
        <v>388924800</v>
      </c>
      <c r="M78" s="96">
        <v>35356800</v>
      </c>
      <c r="N78" s="103" t="s">
        <v>1008</v>
      </c>
      <c r="O78" s="103" t="s">
        <v>2371</v>
      </c>
      <c r="P78" s="103" t="s">
        <v>499</v>
      </c>
      <c r="Q78" s="106">
        <v>0</v>
      </c>
      <c r="R78" s="98">
        <v>100</v>
      </c>
      <c r="S78" s="98" t="s">
        <v>2023</v>
      </c>
      <c r="T78" s="107">
        <v>60</v>
      </c>
      <c r="U78" s="109">
        <v>6380</v>
      </c>
      <c r="V78" s="109">
        <v>580</v>
      </c>
      <c r="W78" s="109">
        <v>5800</v>
      </c>
      <c r="X78" s="110">
        <v>382800</v>
      </c>
      <c r="Y78" s="110">
        <v>348000</v>
      </c>
      <c r="Z78" s="110"/>
      <c r="AA78" s="104">
        <v>60960</v>
      </c>
      <c r="AB78" s="104">
        <v>60960</v>
      </c>
      <c r="AC78" s="104"/>
      <c r="AD78" s="104"/>
      <c r="AE78" s="104">
        <v>1016</v>
      </c>
      <c r="AF78" s="104">
        <v>1016</v>
      </c>
      <c r="AG78" s="103" t="s">
        <v>2372</v>
      </c>
      <c r="AH78" s="100">
        <v>44727</v>
      </c>
      <c r="AI78" s="100"/>
      <c r="AJ78" s="100"/>
      <c r="AK78" s="103" t="s">
        <v>1169</v>
      </c>
    </row>
    <row r="79" spans="1:37" s="91" customFormat="1" ht="94.5" customHeight="1" x14ac:dyDescent="0.25">
      <c r="A79" s="99" t="s">
        <v>2027</v>
      </c>
      <c r="B79" s="100">
        <v>44665</v>
      </c>
      <c r="C79" s="98">
        <v>545</v>
      </c>
      <c r="D79" s="99" t="s">
        <v>2872</v>
      </c>
      <c r="E79" s="102" t="s">
        <v>2870</v>
      </c>
      <c r="F79" s="100">
        <v>44711</v>
      </c>
      <c r="G79" s="99" t="s">
        <v>2437</v>
      </c>
      <c r="H79" s="103" t="s">
        <v>2438</v>
      </c>
      <c r="I79" s="103" t="s">
        <v>2022</v>
      </c>
      <c r="J79" s="104">
        <v>5500000000</v>
      </c>
      <c r="K79" s="96">
        <v>5500000000</v>
      </c>
      <c r="L79" s="96">
        <v>5500000000</v>
      </c>
      <c r="M79" s="96">
        <v>500000000</v>
      </c>
      <c r="N79" s="103" t="s">
        <v>2439</v>
      </c>
      <c r="O79" s="103" t="s">
        <v>1232</v>
      </c>
      <c r="P79" s="103" t="s">
        <v>499</v>
      </c>
      <c r="Q79" s="106">
        <v>0</v>
      </c>
      <c r="R79" s="98">
        <v>100</v>
      </c>
      <c r="S79" s="98" t="s">
        <v>2023</v>
      </c>
      <c r="T79" s="107">
        <v>1</v>
      </c>
      <c r="U79" s="109">
        <v>110000000</v>
      </c>
      <c r="V79" s="109">
        <v>10000000</v>
      </c>
      <c r="W79" s="109">
        <v>100000000</v>
      </c>
      <c r="X79" s="110">
        <v>110000000</v>
      </c>
      <c r="Y79" s="110">
        <v>100000000</v>
      </c>
      <c r="Z79" s="110"/>
      <c r="AA79" s="104">
        <v>50</v>
      </c>
      <c r="AB79" s="104">
        <v>50</v>
      </c>
      <c r="AC79" s="104"/>
      <c r="AD79" s="104"/>
      <c r="AE79" s="104">
        <v>50</v>
      </c>
      <c r="AF79" s="104">
        <v>50</v>
      </c>
      <c r="AG79" s="103" t="s">
        <v>2440</v>
      </c>
      <c r="AH79" s="100" t="s">
        <v>2441</v>
      </c>
      <c r="AI79" s="100"/>
      <c r="AJ79" s="100"/>
      <c r="AK79" s="103" t="s">
        <v>2441</v>
      </c>
    </row>
    <row r="80" spans="1:37" s="91" customFormat="1" ht="143.25" customHeight="1" x14ac:dyDescent="0.25">
      <c r="A80" s="99" t="s">
        <v>2119</v>
      </c>
      <c r="B80" s="100">
        <v>44670</v>
      </c>
      <c r="C80" s="98">
        <v>545</v>
      </c>
      <c r="D80" s="99" t="s">
        <v>2873</v>
      </c>
      <c r="E80" s="102" t="s">
        <v>2871</v>
      </c>
      <c r="F80" s="100">
        <v>44701</v>
      </c>
      <c r="G80" s="99" t="s">
        <v>2373</v>
      </c>
      <c r="H80" s="103" t="s">
        <v>537</v>
      </c>
      <c r="I80" s="103" t="s">
        <v>710</v>
      </c>
      <c r="J80" s="104">
        <v>533685310.07999998</v>
      </c>
      <c r="K80" s="96">
        <v>533685310.07999998</v>
      </c>
      <c r="L80" s="96">
        <v>533685310.07999998</v>
      </c>
      <c r="M80" s="96">
        <v>48516846.370909095</v>
      </c>
      <c r="N80" s="103" t="s">
        <v>1065</v>
      </c>
      <c r="O80" s="103" t="s">
        <v>2374</v>
      </c>
      <c r="P80" s="103" t="s">
        <v>1066</v>
      </c>
      <c r="Q80" s="106">
        <v>0</v>
      </c>
      <c r="R80" s="98">
        <v>100</v>
      </c>
      <c r="S80" s="98" t="s">
        <v>629</v>
      </c>
      <c r="T80" s="107">
        <v>27.853999999999999</v>
      </c>
      <c r="U80" s="109">
        <v>31774.619999735649</v>
      </c>
      <c r="V80" s="109">
        <v>2888.6018181577865</v>
      </c>
      <c r="W80" s="109">
        <v>28886.018181577863</v>
      </c>
      <c r="X80" s="110">
        <v>885050.26547263679</v>
      </c>
      <c r="Y80" s="110">
        <v>804591.15042966977</v>
      </c>
      <c r="Z80" s="110"/>
      <c r="AA80" s="110">
        <v>16795.962</v>
      </c>
      <c r="AB80" s="110">
        <v>14205.54</v>
      </c>
      <c r="AC80" s="110">
        <v>2590.422</v>
      </c>
      <c r="AD80" s="104"/>
      <c r="AE80" s="104">
        <v>603</v>
      </c>
      <c r="AF80" s="104">
        <v>603</v>
      </c>
      <c r="AG80" s="103" t="s">
        <v>2375</v>
      </c>
      <c r="AH80" s="100">
        <v>44727</v>
      </c>
      <c r="AI80" s="100">
        <v>44866</v>
      </c>
      <c r="AJ80" s="100"/>
      <c r="AK80" s="103" t="s">
        <v>2994</v>
      </c>
    </row>
    <row r="81" spans="1:37" s="91" customFormat="1" ht="94.5" x14ac:dyDescent="0.25">
      <c r="A81" s="99" t="s">
        <v>2219</v>
      </c>
      <c r="B81" s="100">
        <v>44677</v>
      </c>
      <c r="C81" s="98">
        <v>545</v>
      </c>
      <c r="D81" s="99" t="s">
        <v>2425</v>
      </c>
      <c r="E81" s="102" t="s">
        <v>2424</v>
      </c>
      <c r="F81" s="100">
        <v>44705</v>
      </c>
      <c r="G81" s="99" t="s">
        <v>2391</v>
      </c>
      <c r="H81" s="103" t="s">
        <v>1011</v>
      </c>
      <c r="I81" s="103" t="s">
        <v>2085</v>
      </c>
      <c r="J81" s="104">
        <v>227600850.40000001</v>
      </c>
      <c r="K81" s="96">
        <v>227600850.40000001</v>
      </c>
      <c r="L81" s="96">
        <v>227600850.40000001</v>
      </c>
      <c r="M81" s="96">
        <v>20690986.399999999</v>
      </c>
      <c r="N81" s="103" t="s">
        <v>1015</v>
      </c>
      <c r="O81" s="103" t="s">
        <v>2426</v>
      </c>
      <c r="P81" s="103" t="s">
        <v>563</v>
      </c>
      <c r="Q81" s="106">
        <v>0</v>
      </c>
      <c r="R81" s="98">
        <v>100</v>
      </c>
      <c r="S81" s="98" t="s">
        <v>51</v>
      </c>
      <c r="T81" s="107">
        <v>140</v>
      </c>
      <c r="U81" s="109">
        <v>10766.36</v>
      </c>
      <c r="V81" s="109">
        <v>978.7600000000001</v>
      </c>
      <c r="W81" s="109">
        <v>9787.6</v>
      </c>
      <c r="X81" s="110">
        <v>1507290.4000000001</v>
      </c>
      <c r="Y81" s="110">
        <v>1370264</v>
      </c>
      <c r="Z81" s="110"/>
      <c r="AA81" s="104">
        <v>21140</v>
      </c>
      <c r="AB81" s="104">
        <v>21140</v>
      </c>
      <c r="AC81" s="104"/>
      <c r="AD81" s="104"/>
      <c r="AE81" s="104">
        <v>151</v>
      </c>
      <c r="AF81" s="104">
        <v>151</v>
      </c>
      <c r="AG81" s="103"/>
      <c r="AH81" s="100">
        <v>44727</v>
      </c>
      <c r="AI81" s="100"/>
      <c r="AJ81" s="100"/>
      <c r="AK81" s="103" t="s">
        <v>1169</v>
      </c>
    </row>
    <row r="82" spans="1:37" s="91" customFormat="1" ht="75" x14ac:dyDescent="0.25">
      <c r="A82" s="99" t="s">
        <v>2216</v>
      </c>
      <c r="B82" s="100">
        <v>44677</v>
      </c>
      <c r="C82" s="98">
        <v>545</v>
      </c>
      <c r="D82" s="99" t="s">
        <v>2428</v>
      </c>
      <c r="E82" s="102" t="s">
        <v>2427</v>
      </c>
      <c r="F82" s="100">
        <v>44705</v>
      </c>
      <c r="G82" s="99" t="s">
        <v>2389</v>
      </c>
      <c r="H82" s="103" t="s">
        <v>537</v>
      </c>
      <c r="I82" s="103" t="s">
        <v>2019</v>
      </c>
      <c r="J82" s="104">
        <v>145153474.11000001</v>
      </c>
      <c r="K82" s="96">
        <v>145153474.11000001</v>
      </c>
      <c r="L82" s="96">
        <v>145153474.11000001</v>
      </c>
      <c r="M82" s="96">
        <v>13195770.373636365</v>
      </c>
      <c r="N82" s="103" t="s">
        <v>1065</v>
      </c>
      <c r="O82" s="103" t="s">
        <v>2429</v>
      </c>
      <c r="P82" s="103" t="s">
        <v>1066</v>
      </c>
      <c r="Q82" s="106">
        <v>0</v>
      </c>
      <c r="R82" s="98">
        <v>100</v>
      </c>
      <c r="S82" s="98" t="s">
        <v>629</v>
      </c>
      <c r="T82" s="107">
        <v>18.542000000000002</v>
      </c>
      <c r="U82" s="109">
        <v>47733.909999315998</v>
      </c>
      <c r="V82" s="109">
        <v>4339.4463635741822</v>
      </c>
      <c r="W82" s="109">
        <v>43394.463635741813</v>
      </c>
      <c r="X82" s="110">
        <v>885082.15920731728</v>
      </c>
      <c r="Y82" s="110">
        <v>804620.14473392477</v>
      </c>
      <c r="Z82" s="110"/>
      <c r="AA82" s="104">
        <v>3040.8879999999999</v>
      </c>
      <c r="AB82" s="110">
        <v>3040.8879999999999</v>
      </c>
      <c r="AC82" s="104"/>
      <c r="AD82" s="104"/>
      <c r="AE82" s="104">
        <v>163.99999999999997</v>
      </c>
      <c r="AF82" s="104">
        <v>164</v>
      </c>
      <c r="AG82" s="103"/>
      <c r="AH82" s="100">
        <v>44727</v>
      </c>
      <c r="AI82" s="100"/>
      <c r="AJ82" s="100"/>
      <c r="AK82" s="103" t="s">
        <v>1169</v>
      </c>
    </row>
    <row r="83" spans="1:37" s="91" customFormat="1" ht="139.5" customHeight="1" x14ac:dyDescent="0.25">
      <c r="A83" s="99" t="s">
        <v>2250</v>
      </c>
      <c r="B83" s="100">
        <v>44678</v>
      </c>
      <c r="C83" s="98">
        <v>545</v>
      </c>
      <c r="D83" s="99" t="s">
        <v>2868</v>
      </c>
      <c r="E83" s="102" t="s">
        <v>2865</v>
      </c>
      <c r="F83" s="100">
        <v>44708</v>
      </c>
      <c r="G83" s="98" t="s">
        <v>2432</v>
      </c>
      <c r="H83" s="103" t="s">
        <v>74</v>
      </c>
      <c r="I83" s="103" t="s">
        <v>1219</v>
      </c>
      <c r="J83" s="104">
        <v>107184000</v>
      </c>
      <c r="K83" s="96">
        <v>107184000</v>
      </c>
      <c r="L83" s="96">
        <v>107184000</v>
      </c>
      <c r="M83" s="96">
        <v>9744000</v>
      </c>
      <c r="N83" s="103" t="s">
        <v>1008</v>
      </c>
      <c r="O83" s="103" t="s">
        <v>2433</v>
      </c>
      <c r="P83" s="103" t="s">
        <v>499</v>
      </c>
      <c r="Q83" s="106">
        <v>0</v>
      </c>
      <c r="R83" s="98">
        <v>100</v>
      </c>
      <c r="S83" s="98" t="s">
        <v>43</v>
      </c>
      <c r="T83" s="107">
        <v>60</v>
      </c>
      <c r="U83" s="109">
        <v>15950</v>
      </c>
      <c r="V83" s="109">
        <v>1450</v>
      </c>
      <c r="W83" s="109">
        <v>14500</v>
      </c>
      <c r="X83" s="110">
        <v>957000</v>
      </c>
      <c r="Y83" s="110">
        <v>870000</v>
      </c>
      <c r="Z83" s="110"/>
      <c r="AA83" s="104">
        <v>6720</v>
      </c>
      <c r="AB83" s="104">
        <v>6720</v>
      </c>
      <c r="AC83" s="104"/>
      <c r="AD83" s="104"/>
      <c r="AE83" s="104">
        <v>112</v>
      </c>
      <c r="AF83" s="104">
        <v>112</v>
      </c>
      <c r="AG83" s="103" t="s">
        <v>2434</v>
      </c>
      <c r="AH83" s="100">
        <v>44727</v>
      </c>
      <c r="AI83" s="100"/>
      <c r="AJ83" s="100"/>
      <c r="AK83" s="103" t="s">
        <v>1169</v>
      </c>
    </row>
    <row r="84" spans="1:37" s="91" customFormat="1" ht="189" x14ac:dyDescent="0.25">
      <c r="A84" s="99" t="s">
        <v>2263</v>
      </c>
      <c r="B84" s="100">
        <v>44679</v>
      </c>
      <c r="C84" s="98">
        <v>545</v>
      </c>
      <c r="D84" s="99" t="s">
        <v>2861</v>
      </c>
      <c r="E84" s="102" t="s">
        <v>2862</v>
      </c>
      <c r="F84" s="100">
        <v>44708</v>
      </c>
      <c r="G84" s="98" t="s">
        <v>2476</v>
      </c>
      <c r="H84" s="103" t="s">
        <v>74</v>
      </c>
      <c r="I84" s="103" t="s">
        <v>2127</v>
      </c>
      <c r="J84" s="104">
        <v>28059859</v>
      </c>
      <c r="K84" s="96">
        <v>28059859</v>
      </c>
      <c r="L84" s="96">
        <v>28059859</v>
      </c>
      <c r="M84" s="96">
        <v>2550896.2727272729</v>
      </c>
      <c r="N84" s="103" t="s">
        <v>2478</v>
      </c>
      <c r="O84" s="103" t="s">
        <v>2477</v>
      </c>
      <c r="P84" s="103" t="s">
        <v>2481</v>
      </c>
      <c r="Q84" s="106">
        <v>0</v>
      </c>
      <c r="R84" s="98">
        <v>100</v>
      </c>
      <c r="S84" s="98" t="s">
        <v>26</v>
      </c>
      <c r="T84" s="114" t="s">
        <v>3256</v>
      </c>
      <c r="U84" s="109">
        <v>618.74</v>
      </c>
      <c r="V84" s="109">
        <v>56.249090909090903</v>
      </c>
      <c r="W84" s="109">
        <v>562.4909090909091</v>
      </c>
      <c r="X84" s="117" t="s">
        <v>2479</v>
      </c>
      <c r="Y84" s="110" t="e">
        <v>#VALUE!</v>
      </c>
      <c r="Z84" s="117"/>
      <c r="AA84" s="104">
        <v>45350</v>
      </c>
      <c r="AB84" s="104">
        <v>9500</v>
      </c>
      <c r="AC84" s="104">
        <v>35850</v>
      </c>
      <c r="AD84" s="104"/>
      <c r="AE84" s="104">
        <v>1814</v>
      </c>
      <c r="AF84" s="104">
        <v>1814</v>
      </c>
      <c r="AG84" s="103" t="s">
        <v>2480</v>
      </c>
      <c r="AH84" s="100">
        <v>44727</v>
      </c>
      <c r="AI84" s="100">
        <v>44819</v>
      </c>
      <c r="AJ84" s="100"/>
      <c r="AK84" s="103" t="s">
        <v>2994</v>
      </c>
    </row>
    <row r="85" spans="1:37" s="91" customFormat="1" ht="177.75" customHeight="1" x14ac:dyDescent="0.25">
      <c r="A85" s="99" t="s">
        <v>2530</v>
      </c>
      <c r="B85" s="100">
        <v>44708</v>
      </c>
      <c r="C85" s="98">
        <v>545</v>
      </c>
      <c r="D85" s="99" t="s">
        <v>2851</v>
      </c>
      <c r="E85" s="102" t="s">
        <v>2818</v>
      </c>
      <c r="F85" s="100">
        <v>44729</v>
      </c>
      <c r="G85" s="99" t="s">
        <v>2850</v>
      </c>
      <c r="H85" s="103" t="s">
        <v>74</v>
      </c>
      <c r="I85" s="103" t="s">
        <v>2947</v>
      </c>
      <c r="J85" s="104">
        <v>72641137.5</v>
      </c>
      <c r="K85" s="96">
        <v>72641137.5</v>
      </c>
      <c r="L85" s="96">
        <v>72641137.5</v>
      </c>
      <c r="M85" s="96">
        <v>6603739.7727272725</v>
      </c>
      <c r="N85" s="103" t="s">
        <v>1004</v>
      </c>
      <c r="O85" s="103" t="s">
        <v>2211</v>
      </c>
      <c r="P85" s="103" t="s">
        <v>36</v>
      </c>
      <c r="Q85" s="106">
        <v>0</v>
      </c>
      <c r="R85" s="98">
        <v>100</v>
      </c>
      <c r="S85" s="98" t="s">
        <v>51</v>
      </c>
      <c r="T85" s="107">
        <v>150</v>
      </c>
      <c r="U85" s="109">
        <v>3696.75</v>
      </c>
      <c r="V85" s="109">
        <v>336.06818181818181</v>
      </c>
      <c r="W85" s="109">
        <v>3360.681818181818</v>
      </c>
      <c r="X85" s="110">
        <v>554512.5</v>
      </c>
      <c r="Y85" s="110">
        <v>504102.27272727271</v>
      </c>
      <c r="Z85" s="110"/>
      <c r="AA85" s="104">
        <v>19650</v>
      </c>
      <c r="AB85" s="104">
        <v>19650</v>
      </c>
      <c r="AC85" s="104"/>
      <c r="AD85" s="104"/>
      <c r="AE85" s="104">
        <v>131</v>
      </c>
      <c r="AF85" s="104">
        <v>131</v>
      </c>
      <c r="AG85" s="103" t="s">
        <v>2819</v>
      </c>
      <c r="AH85" s="100">
        <v>44743</v>
      </c>
      <c r="AI85" s="100"/>
      <c r="AJ85" s="100"/>
      <c r="AK85" s="103" t="s">
        <v>1169</v>
      </c>
    </row>
    <row r="86" spans="1:37" s="91" customFormat="1" ht="75" x14ac:dyDescent="0.25">
      <c r="A86" s="99" t="s">
        <v>2744</v>
      </c>
      <c r="B86" s="100">
        <v>44715</v>
      </c>
      <c r="C86" s="98">
        <v>545</v>
      </c>
      <c r="D86" s="99" t="s">
        <v>3193</v>
      </c>
      <c r="E86" s="102" t="s">
        <v>3186</v>
      </c>
      <c r="F86" s="100">
        <v>44743</v>
      </c>
      <c r="G86" s="98" t="s">
        <v>2998</v>
      </c>
      <c r="H86" s="103" t="s">
        <v>537</v>
      </c>
      <c r="I86" s="103" t="s">
        <v>899</v>
      </c>
      <c r="J86" s="104">
        <v>442375920</v>
      </c>
      <c r="K86" s="96">
        <v>442375920</v>
      </c>
      <c r="L86" s="96">
        <v>442375920</v>
      </c>
      <c r="M86" s="96">
        <v>40215992.727272727</v>
      </c>
      <c r="N86" s="103" t="s">
        <v>1065</v>
      </c>
      <c r="O86" s="103" t="s">
        <v>2989</v>
      </c>
      <c r="P86" s="103" t="s">
        <v>2990</v>
      </c>
      <c r="Q86" s="106">
        <v>0</v>
      </c>
      <c r="R86" s="98">
        <v>100</v>
      </c>
      <c r="S86" s="98" t="s">
        <v>43</v>
      </c>
      <c r="T86" s="107">
        <v>112</v>
      </c>
      <c r="U86" s="109">
        <v>7899.57</v>
      </c>
      <c r="V86" s="109">
        <v>718.14272727272726</v>
      </c>
      <c r="W86" s="109">
        <v>7181.4272727272728</v>
      </c>
      <c r="X86" s="110">
        <v>884751.84</v>
      </c>
      <c r="Y86" s="110">
        <v>804319.85454545449</v>
      </c>
      <c r="Z86" s="110"/>
      <c r="AA86" s="104">
        <v>56000</v>
      </c>
      <c r="AB86" s="104">
        <v>56000</v>
      </c>
      <c r="AC86" s="104"/>
      <c r="AD86" s="104"/>
      <c r="AE86" s="104">
        <v>500</v>
      </c>
      <c r="AF86" s="104">
        <v>500</v>
      </c>
      <c r="AG86" s="103" t="s">
        <v>2991</v>
      </c>
      <c r="AH86" s="100">
        <v>44771</v>
      </c>
      <c r="AI86" s="100"/>
      <c r="AJ86" s="100"/>
      <c r="AK86" s="103" t="s">
        <v>67</v>
      </c>
    </row>
    <row r="87" spans="1:37" s="91" customFormat="1" ht="75" x14ac:dyDescent="0.25">
      <c r="A87" s="99" t="s">
        <v>2742</v>
      </c>
      <c r="B87" s="100">
        <v>44715</v>
      </c>
      <c r="C87" s="98">
        <v>545</v>
      </c>
      <c r="D87" s="99" t="s">
        <v>3194</v>
      </c>
      <c r="E87" s="102" t="s">
        <v>3187</v>
      </c>
      <c r="F87" s="100">
        <v>44743</v>
      </c>
      <c r="G87" s="98" t="s">
        <v>2999</v>
      </c>
      <c r="H87" s="103" t="s">
        <v>537</v>
      </c>
      <c r="I87" s="103" t="s">
        <v>898</v>
      </c>
      <c r="J87" s="104">
        <v>398138328</v>
      </c>
      <c r="K87" s="96">
        <v>398138328</v>
      </c>
      <c r="L87" s="96">
        <v>398138328</v>
      </c>
      <c r="M87" s="96">
        <v>36194393.454545453</v>
      </c>
      <c r="N87" s="103" t="s">
        <v>1065</v>
      </c>
      <c r="O87" s="103" t="s">
        <v>2992</v>
      </c>
      <c r="P87" s="103" t="s">
        <v>2990</v>
      </c>
      <c r="Q87" s="106">
        <v>0</v>
      </c>
      <c r="R87" s="98">
        <v>100</v>
      </c>
      <c r="S87" s="98" t="s">
        <v>34</v>
      </c>
      <c r="T87" s="107">
        <v>112</v>
      </c>
      <c r="U87" s="109">
        <v>7899.57</v>
      </c>
      <c r="V87" s="109">
        <v>718.14272727272726</v>
      </c>
      <c r="W87" s="109">
        <v>7181.4272727272728</v>
      </c>
      <c r="X87" s="110">
        <v>884751.84</v>
      </c>
      <c r="Y87" s="110">
        <v>804319.85454545449</v>
      </c>
      <c r="Z87" s="110"/>
      <c r="AA87" s="104">
        <v>50400</v>
      </c>
      <c r="AB87" s="104">
        <v>50400</v>
      </c>
      <c r="AC87" s="104"/>
      <c r="AD87" s="104"/>
      <c r="AE87" s="104">
        <v>450</v>
      </c>
      <c r="AF87" s="104">
        <v>450</v>
      </c>
      <c r="AG87" s="103" t="s">
        <v>2993</v>
      </c>
      <c r="AH87" s="100">
        <v>44771</v>
      </c>
      <c r="AI87" s="100"/>
      <c r="AJ87" s="100"/>
      <c r="AK87" s="103" t="s">
        <v>1169</v>
      </c>
    </row>
    <row r="88" spans="1:37" s="91" customFormat="1" ht="75" x14ac:dyDescent="0.25">
      <c r="A88" s="99" t="s">
        <v>2741</v>
      </c>
      <c r="B88" s="100">
        <v>44715</v>
      </c>
      <c r="C88" s="98">
        <v>545</v>
      </c>
      <c r="D88" s="99" t="s">
        <v>3195</v>
      </c>
      <c r="E88" s="102" t="s">
        <v>3188</v>
      </c>
      <c r="F88" s="100">
        <v>44743</v>
      </c>
      <c r="G88" s="98" t="s">
        <v>3000</v>
      </c>
      <c r="H88" s="103" t="s">
        <v>537</v>
      </c>
      <c r="I88" s="103" t="s">
        <v>898</v>
      </c>
      <c r="J88" s="104">
        <v>440606416.31999999</v>
      </c>
      <c r="K88" s="96">
        <v>440606416.31999999</v>
      </c>
      <c r="L88" s="96">
        <v>440606416.31999999</v>
      </c>
      <c r="M88" s="96">
        <v>40055128.756363638</v>
      </c>
      <c r="N88" s="103" t="s">
        <v>1065</v>
      </c>
      <c r="O88" s="103" t="s">
        <v>2992</v>
      </c>
      <c r="P88" s="103" t="s">
        <v>2990</v>
      </c>
      <c r="Q88" s="106"/>
      <c r="R88" s="98">
        <v>100</v>
      </c>
      <c r="S88" s="98" t="s">
        <v>34</v>
      </c>
      <c r="T88" s="107">
        <v>112</v>
      </c>
      <c r="U88" s="109">
        <v>7899.57</v>
      </c>
      <c r="V88" s="109">
        <v>718.14272727272726</v>
      </c>
      <c r="W88" s="109">
        <v>7181.4272727272728</v>
      </c>
      <c r="X88" s="110">
        <v>884751.84</v>
      </c>
      <c r="Y88" s="110">
        <v>804319.85454545449</v>
      </c>
      <c r="Z88" s="110"/>
      <c r="AA88" s="104">
        <v>55776</v>
      </c>
      <c r="AB88" s="104">
        <v>55776</v>
      </c>
      <c r="AC88" s="104"/>
      <c r="AD88" s="104"/>
      <c r="AE88" s="104">
        <v>498</v>
      </c>
      <c r="AF88" s="104">
        <v>498</v>
      </c>
      <c r="AG88" s="103" t="s">
        <v>3004</v>
      </c>
      <c r="AH88" s="100">
        <v>44771</v>
      </c>
      <c r="AI88" s="100"/>
      <c r="AJ88" s="100"/>
      <c r="AK88" s="103" t="s">
        <v>1169</v>
      </c>
    </row>
    <row r="89" spans="1:37" s="91" customFormat="1" ht="75" x14ac:dyDescent="0.25">
      <c r="A89" s="99" t="s">
        <v>2721</v>
      </c>
      <c r="B89" s="100">
        <v>44715</v>
      </c>
      <c r="C89" s="98">
        <v>545</v>
      </c>
      <c r="D89" s="99" t="s">
        <v>3196</v>
      </c>
      <c r="E89" s="102" t="s">
        <v>3189</v>
      </c>
      <c r="F89" s="100">
        <v>44743</v>
      </c>
      <c r="G89" s="98" t="s">
        <v>3001</v>
      </c>
      <c r="H89" s="103" t="s">
        <v>537</v>
      </c>
      <c r="I89" s="103" t="s">
        <v>898</v>
      </c>
      <c r="J89" s="104">
        <v>466264219.68000001</v>
      </c>
      <c r="K89" s="96">
        <v>466264219.68000001</v>
      </c>
      <c r="L89" s="96">
        <v>466264219.68000001</v>
      </c>
      <c r="M89" s="96">
        <v>42387656.334545456</v>
      </c>
      <c r="N89" s="103" t="s">
        <v>1065</v>
      </c>
      <c r="O89" s="103" t="s">
        <v>2992</v>
      </c>
      <c r="P89" s="103" t="s">
        <v>2990</v>
      </c>
      <c r="Q89" s="106"/>
      <c r="R89" s="98">
        <v>100</v>
      </c>
      <c r="S89" s="98" t="s">
        <v>34</v>
      </c>
      <c r="T89" s="107">
        <v>112</v>
      </c>
      <c r="U89" s="109">
        <v>7899.57</v>
      </c>
      <c r="V89" s="109">
        <v>718.14272727272726</v>
      </c>
      <c r="W89" s="109">
        <v>7181.4272727272728</v>
      </c>
      <c r="X89" s="110">
        <v>884751.84</v>
      </c>
      <c r="Y89" s="110">
        <v>804319.85454545449</v>
      </c>
      <c r="Z89" s="110"/>
      <c r="AA89" s="104">
        <v>59024</v>
      </c>
      <c r="AB89" s="104">
        <v>59024</v>
      </c>
      <c r="AC89" s="104"/>
      <c r="AD89" s="104"/>
      <c r="AE89" s="104">
        <v>527</v>
      </c>
      <c r="AF89" s="104">
        <v>527</v>
      </c>
      <c r="AG89" s="103" t="s">
        <v>3005</v>
      </c>
      <c r="AH89" s="100">
        <v>44771</v>
      </c>
      <c r="AI89" s="100"/>
      <c r="AJ89" s="100"/>
      <c r="AK89" s="103" t="s">
        <v>1169</v>
      </c>
    </row>
    <row r="90" spans="1:37" s="91" customFormat="1" ht="75" x14ac:dyDescent="0.25">
      <c r="A90" s="99" t="s">
        <v>2720</v>
      </c>
      <c r="B90" s="100">
        <v>44715</v>
      </c>
      <c r="C90" s="98">
        <v>545</v>
      </c>
      <c r="D90" s="99" t="s">
        <v>3197</v>
      </c>
      <c r="E90" s="102" t="s">
        <v>3190</v>
      </c>
      <c r="F90" s="100">
        <v>44743</v>
      </c>
      <c r="G90" s="98" t="s">
        <v>3002</v>
      </c>
      <c r="H90" s="103" t="s">
        <v>537</v>
      </c>
      <c r="I90" s="103" t="s">
        <v>898</v>
      </c>
      <c r="J90" s="104">
        <v>382212794.88</v>
      </c>
      <c r="K90" s="96">
        <v>382212794.88</v>
      </c>
      <c r="L90" s="96">
        <v>382212794.88</v>
      </c>
      <c r="M90" s="96">
        <v>34746617.716363639</v>
      </c>
      <c r="N90" s="103" t="s">
        <v>1065</v>
      </c>
      <c r="O90" s="103" t="s">
        <v>2992</v>
      </c>
      <c r="P90" s="103" t="s">
        <v>2990</v>
      </c>
      <c r="Q90" s="106"/>
      <c r="R90" s="98">
        <v>100</v>
      </c>
      <c r="S90" s="98" t="s">
        <v>34</v>
      </c>
      <c r="T90" s="107">
        <v>112</v>
      </c>
      <c r="U90" s="109">
        <v>782.60711833311495</v>
      </c>
      <c r="V90" s="109">
        <v>71.146101666646814</v>
      </c>
      <c r="W90" s="109">
        <v>711.46101666646814</v>
      </c>
      <c r="X90" s="110">
        <v>87651.997253308873</v>
      </c>
      <c r="Y90" s="110">
        <v>79683.633866644435</v>
      </c>
      <c r="Z90" s="110"/>
      <c r="AA90" s="104">
        <v>488384</v>
      </c>
      <c r="AB90" s="104">
        <v>488384</v>
      </c>
      <c r="AC90" s="104"/>
      <c r="AD90" s="104"/>
      <c r="AE90" s="104">
        <v>4360.5714285714284</v>
      </c>
      <c r="AF90" s="104">
        <v>4361</v>
      </c>
      <c r="AG90" s="103" t="s">
        <v>3006</v>
      </c>
      <c r="AH90" s="100">
        <v>44771</v>
      </c>
      <c r="AI90" s="100"/>
      <c r="AJ90" s="100"/>
      <c r="AK90" s="103" t="s">
        <v>1169</v>
      </c>
    </row>
    <row r="91" spans="1:37" s="91" customFormat="1" ht="204.75" x14ac:dyDescent="0.25">
      <c r="A91" s="99" t="s">
        <v>3044</v>
      </c>
      <c r="B91" s="100">
        <v>44750</v>
      </c>
      <c r="C91" s="98">
        <v>545</v>
      </c>
      <c r="D91" s="99" t="s">
        <v>3537</v>
      </c>
      <c r="E91" s="102" t="s">
        <v>3483</v>
      </c>
      <c r="F91" s="100">
        <v>44781</v>
      </c>
      <c r="G91" s="98" t="s">
        <v>3485</v>
      </c>
      <c r="H91" s="103" t="s">
        <v>74</v>
      </c>
      <c r="I91" s="103" t="s">
        <v>720</v>
      </c>
      <c r="J91" s="104">
        <v>327571157.69999999</v>
      </c>
      <c r="K91" s="96">
        <v>327571157.69999999</v>
      </c>
      <c r="L91" s="96">
        <v>327571157.69999999</v>
      </c>
      <c r="M91" s="96">
        <v>29779196.154545456</v>
      </c>
      <c r="N91" s="103" t="s">
        <v>3488</v>
      </c>
      <c r="O91" s="103" t="s">
        <v>3489</v>
      </c>
      <c r="P91" s="103" t="s">
        <v>499</v>
      </c>
      <c r="Q91" s="106">
        <v>0</v>
      </c>
      <c r="R91" s="98">
        <v>100</v>
      </c>
      <c r="S91" s="98" t="s">
        <v>629</v>
      </c>
      <c r="T91" s="107">
        <v>30</v>
      </c>
      <c r="U91" s="109">
        <v>25813.329999999998</v>
      </c>
      <c r="V91" s="109">
        <v>2346.6663636363637</v>
      </c>
      <c r="W91" s="109">
        <v>23466.663636363635</v>
      </c>
      <c r="X91" s="110">
        <v>774399.89999999991</v>
      </c>
      <c r="Y91" s="110">
        <v>703999.90909090906</v>
      </c>
      <c r="Z91" s="110"/>
      <c r="AA91" s="104">
        <v>12690</v>
      </c>
      <c r="AB91" s="104">
        <v>12690</v>
      </c>
      <c r="AC91" s="104"/>
      <c r="AD91" s="104"/>
      <c r="AE91" s="104">
        <v>423</v>
      </c>
      <c r="AF91" s="104">
        <v>423</v>
      </c>
      <c r="AG91" s="103" t="s">
        <v>3490</v>
      </c>
      <c r="AH91" s="100">
        <v>44866</v>
      </c>
      <c r="AI91" s="100"/>
      <c r="AJ91" s="100"/>
      <c r="AK91" s="103" t="s">
        <v>67</v>
      </c>
    </row>
    <row r="92" spans="1:37" s="91" customFormat="1" ht="75" x14ac:dyDescent="0.25">
      <c r="A92" s="99" t="s">
        <v>3062</v>
      </c>
      <c r="B92" s="100">
        <v>44750</v>
      </c>
      <c r="C92" s="98">
        <v>545</v>
      </c>
      <c r="D92" s="99" t="s">
        <v>3440</v>
      </c>
      <c r="E92" s="102" t="s">
        <v>3437</v>
      </c>
      <c r="F92" s="100">
        <v>44774</v>
      </c>
      <c r="G92" s="98" t="s">
        <v>3435</v>
      </c>
      <c r="H92" s="103" t="s">
        <v>364</v>
      </c>
      <c r="I92" s="103" t="s">
        <v>2997</v>
      </c>
      <c r="J92" s="104">
        <v>4136312.4</v>
      </c>
      <c r="K92" s="96">
        <v>4136312.4</v>
      </c>
      <c r="L92" s="96">
        <v>4136312.4</v>
      </c>
      <c r="M92" s="96">
        <v>376028.4</v>
      </c>
      <c r="N92" s="103" t="s">
        <v>3413</v>
      </c>
      <c r="O92" s="103" t="s">
        <v>3414</v>
      </c>
      <c r="P92" s="103" t="s">
        <v>33</v>
      </c>
      <c r="Q92" s="106">
        <v>0</v>
      </c>
      <c r="R92" s="98">
        <v>100</v>
      </c>
      <c r="S92" s="98" t="s">
        <v>43</v>
      </c>
      <c r="T92" s="107">
        <v>60</v>
      </c>
      <c r="U92" s="109">
        <v>3133.5699999999997</v>
      </c>
      <c r="V92" s="109">
        <v>284.86999999999995</v>
      </c>
      <c r="W92" s="109">
        <v>2848.7</v>
      </c>
      <c r="X92" s="110">
        <v>188014.19999999998</v>
      </c>
      <c r="Y92" s="110">
        <v>170922</v>
      </c>
      <c r="Z92" s="110"/>
      <c r="AA92" s="104">
        <v>1320</v>
      </c>
      <c r="AB92" s="104">
        <v>1320</v>
      </c>
      <c r="AC92" s="104"/>
      <c r="AD92" s="104"/>
      <c r="AE92" s="104">
        <v>22</v>
      </c>
      <c r="AF92" s="104">
        <v>22</v>
      </c>
      <c r="AG92" s="103" t="s">
        <v>3418</v>
      </c>
      <c r="AH92" s="100">
        <v>44793</v>
      </c>
      <c r="AI92" s="100"/>
      <c r="AJ92" s="100"/>
      <c r="AK92" s="103" t="s">
        <v>1169</v>
      </c>
    </row>
    <row r="93" spans="1:37" s="91" customFormat="1" ht="204.75" x14ac:dyDescent="0.25">
      <c r="A93" s="99" t="s">
        <v>3061</v>
      </c>
      <c r="B93" s="100">
        <v>44750</v>
      </c>
      <c r="C93" s="98">
        <v>545</v>
      </c>
      <c r="D93" s="99" t="s">
        <v>3538</v>
      </c>
      <c r="E93" s="102" t="s">
        <v>3484</v>
      </c>
      <c r="F93" s="100">
        <v>44781</v>
      </c>
      <c r="G93" s="98" t="s">
        <v>3486</v>
      </c>
      <c r="H93" s="103" t="s">
        <v>74</v>
      </c>
      <c r="I93" s="103" t="s">
        <v>720</v>
      </c>
      <c r="J93" s="104">
        <v>496390335.89999998</v>
      </c>
      <c r="K93" s="96">
        <v>496390335.89999998</v>
      </c>
      <c r="L93" s="96">
        <v>496390335.89999998</v>
      </c>
      <c r="M93" s="96">
        <v>45126394.172727272</v>
      </c>
      <c r="N93" s="103" t="s">
        <v>3491</v>
      </c>
      <c r="O93" s="103" t="s">
        <v>3489</v>
      </c>
      <c r="P93" s="103" t="s">
        <v>499</v>
      </c>
      <c r="Q93" s="106">
        <v>0</v>
      </c>
      <c r="R93" s="98">
        <v>100</v>
      </c>
      <c r="S93" s="98" t="s">
        <v>629</v>
      </c>
      <c r="T93" s="107">
        <v>30</v>
      </c>
      <c r="U93" s="109">
        <v>25813.329999999998</v>
      </c>
      <c r="V93" s="109">
        <v>2346.6663636363637</v>
      </c>
      <c r="W93" s="109">
        <v>23466.663636363635</v>
      </c>
      <c r="X93" s="110">
        <v>774399.89999999991</v>
      </c>
      <c r="Y93" s="110">
        <v>703999.90909090906</v>
      </c>
      <c r="Z93" s="110"/>
      <c r="AA93" s="104">
        <v>19230</v>
      </c>
      <c r="AB93" s="104">
        <v>19230</v>
      </c>
      <c r="AC93" s="104"/>
      <c r="AD93" s="104"/>
      <c r="AE93" s="104">
        <v>641</v>
      </c>
      <c r="AF93" s="104">
        <v>641</v>
      </c>
      <c r="AG93" s="103" t="s">
        <v>3492</v>
      </c>
      <c r="AH93" s="100">
        <v>44866</v>
      </c>
      <c r="AI93" s="100"/>
      <c r="AJ93" s="100"/>
      <c r="AK93" s="103" t="s">
        <v>67</v>
      </c>
    </row>
    <row r="94" spans="1:37" s="91" customFormat="1" ht="236.25" x14ac:dyDescent="0.25">
      <c r="A94" s="99" t="s">
        <v>3060</v>
      </c>
      <c r="B94" s="100">
        <v>44750</v>
      </c>
      <c r="C94" s="98">
        <v>545</v>
      </c>
      <c r="D94" s="99" t="s">
        <v>3441</v>
      </c>
      <c r="E94" s="102" t="s">
        <v>3438</v>
      </c>
      <c r="F94" s="100">
        <v>44774</v>
      </c>
      <c r="G94" s="98" t="s">
        <v>3487</v>
      </c>
      <c r="H94" s="103" t="s">
        <v>74</v>
      </c>
      <c r="I94" s="103" t="s">
        <v>3059</v>
      </c>
      <c r="J94" s="104">
        <v>240502640.40000001</v>
      </c>
      <c r="K94" s="96">
        <v>240502640.40000001</v>
      </c>
      <c r="L94" s="96">
        <v>240502640.40000001</v>
      </c>
      <c r="M94" s="96">
        <v>21863876.399999999</v>
      </c>
      <c r="N94" s="103" t="s">
        <v>1009</v>
      </c>
      <c r="O94" s="103" t="s">
        <v>3415</v>
      </c>
      <c r="P94" s="103" t="s">
        <v>37</v>
      </c>
      <c r="Q94" s="106">
        <v>0</v>
      </c>
      <c r="R94" s="98">
        <v>100</v>
      </c>
      <c r="S94" s="98" t="s">
        <v>26</v>
      </c>
      <c r="T94" s="107">
        <v>12</v>
      </c>
      <c r="U94" s="109">
        <v>247430.7</v>
      </c>
      <c r="V94" s="109">
        <v>22493.7</v>
      </c>
      <c r="W94" s="109">
        <v>224937</v>
      </c>
      <c r="X94" s="110">
        <v>2969168.4000000004</v>
      </c>
      <c r="Y94" s="110">
        <v>2699244</v>
      </c>
      <c r="Z94" s="110"/>
      <c r="AA94" s="104">
        <v>972</v>
      </c>
      <c r="AB94" s="104">
        <v>324</v>
      </c>
      <c r="AC94" s="104">
        <v>648</v>
      </c>
      <c r="AD94" s="104"/>
      <c r="AE94" s="104">
        <v>81</v>
      </c>
      <c r="AF94" s="104">
        <v>81</v>
      </c>
      <c r="AG94" s="103" t="s">
        <v>3417</v>
      </c>
      <c r="AH94" s="100">
        <v>44805</v>
      </c>
      <c r="AI94" s="100"/>
      <c r="AJ94" s="100"/>
      <c r="AK94" s="103" t="s">
        <v>67</v>
      </c>
    </row>
    <row r="95" spans="1:37" s="91" customFormat="1" ht="173.25" customHeight="1" x14ac:dyDescent="0.25">
      <c r="A95" s="99" t="s">
        <v>3058</v>
      </c>
      <c r="B95" s="100">
        <v>44750</v>
      </c>
      <c r="C95" s="98">
        <v>545</v>
      </c>
      <c r="D95" s="99" t="s">
        <v>3442</v>
      </c>
      <c r="E95" s="102" t="s">
        <v>3439</v>
      </c>
      <c r="F95" s="100">
        <v>44774</v>
      </c>
      <c r="G95" s="98" t="s">
        <v>3436</v>
      </c>
      <c r="H95" s="103" t="s">
        <v>74</v>
      </c>
      <c r="I95" s="103" t="s">
        <v>736</v>
      </c>
      <c r="J95" s="104">
        <v>137808000</v>
      </c>
      <c r="K95" s="96">
        <v>137808000</v>
      </c>
      <c r="L95" s="96">
        <v>137808000</v>
      </c>
      <c r="M95" s="96">
        <v>12528000</v>
      </c>
      <c r="N95" s="103" t="s">
        <v>1008</v>
      </c>
      <c r="O95" s="103" t="s">
        <v>3443</v>
      </c>
      <c r="P95" s="103" t="s">
        <v>499</v>
      </c>
      <c r="Q95" s="106">
        <v>0</v>
      </c>
      <c r="R95" s="98">
        <v>100</v>
      </c>
      <c r="S95" s="98" t="s">
        <v>43</v>
      </c>
      <c r="T95" s="107">
        <v>60</v>
      </c>
      <c r="U95" s="109">
        <v>15950</v>
      </c>
      <c r="V95" s="109">
        <v>1450</v>
      </c>
      <c r="W95" s="109">
        <v>14500</v>
      </c>
      <c r="X95" s="110">
        <v>957000</v>
      </c>
      <c r="Y95" s="110">
        <v>870000</v>
      </c>
      <c r="Z95" s="110"/>
      <c r="AA95" s="104">
        <v>8640</v>
      </c>
      <c r="AB95" s="104">
        <v>8640</v>
      </c>
      <c r="AC95" s="104"/>
      <c r="AD95" s="104"/>
      <c r="AE95" s="104">
        <v>144</v>
      </c>
      <c r="AF95" s="104">
        <v>144</v>
      </c>
      <c r="AG95" s="103" t="s">
        <v>3444</v>
      </c>
      <c r="AH95" s="100">
        <v>44793</v>
      </c>
      <c r="AI95" s="100"/>
      <c r="AJ95" s="100"/>
      <c r="AK95" s="103" t="s">
        <v>1169</v>
      </c>
    </row>
    <row r="96" spans="1:37" s="91" customFormat="1" ht="189" x14ac:dyDescent="0.25">
      <c r="A96" s="99" t="s">
        <v>3057</v>
      </c>
      <c r="B96" s="100">
        <v>44750</v>
      </c>
      <c r="C96" s="98">
        <v>545</v>
      </c>
      <c r="D96" s="99" t="s">
        <v>3539</v>
      </c>
      <c r="E96" s="102" t="s">
        <v>3493</v>
      </c>
      <c r="F96" s="100">
        <v>44781</v>
      </c>
      <c r="G96" s="98" t="s">
        <v>3495</v>
      </c>
      <c r="H96" s="103" t="s">
        <v>74</v>
      </c>
      <c r="I96" s="103" t="s">
        <v>3056</v>
      </c>
      <c r="J96" s="104">
        <v>425145545.10000002</v>
      </c>
      <c r="K96" s="96">
        <v>425145545.10000002</v>
      </c>
      <c r="L96" s="96">
        <v>425145545.10000002</v>
      </c>
      <c r="M96" s="96">
        <v>38649595.009090908</v>
      </c>
      <c r="N96" s="103" t="s">
        <v>3488</v>
      </c>
      <c r="O96" s="103" t="s">
        <v>3489</v>
      </c>
      <c r="P96" s="103" t="s">
        <v>499</v>
      </c>
      <c r="Q96" s="106">
        <v>0</v>
      </c>
      <c r="R96" s="98">
        <v>100</v>
      </c>
      <c r="S96" s="98" t="s">
        <v>629</v>
      </c>
      <c r="T96" s="107">
        <v>30</v>
      </c>
      <c r="U96" s="109">
        <v>25813.33</v>
      </c>
      <c r="V96" s="109">
        <v>2346.6663636363637</v>
      </c>
      <c r="W96" s="109">
        <v>23466.663636363639</v>
      </c>
      <c r="X96" s="110">
        <v>774399.9</v>
      </c>
      <c r="Y96" s="110">
        <v>703999.90909090918</v>
      </c>
      <c r="Z96" s="110"/>
      <c r="AA96" s="104">
        <v>16470</v>
      </c>
      <c r="AB96" s="104">
        <v>16470</v>
      </c>
      <c r="AC96" s="104"/>
      <c r="AD96" s="104"/>
      <c r="AE96" s="104">
        <v>549</v>
      </c>
      <c r="AF96" s="104">
        <v>549</v>
      </c>
      <c r="AG96" s="103" t="s">
        <v>3497</v>
      </c>
      <c r="AH96" s="100">
        <v>44866</v>
      </c>
      <c r="AI96" s="100"/>
      <c r="AJ96" s="100"/>
      <c r="AK96" s="103" t="s">
        <v>67</v>
      </c>
    </row>
    <row r="97" spans="1:37" s="91" customFormat="1" ht="160.5" customHeight="1" x14ac:dyDescent="0.25">
      <c r="A97" s="99" t="s">
        <v>3055</v>
      </c>
      <c r="B97" s="100">
        <v>44750</v>
      </c>
      <c r="C97" s="98">
        <v>545</v>
      </c>
      <c r="D97" s="99" t="s">
        <v>3540</v>
      </c>
      <c r="E97" s="102" t="s">
        <v>3494</v>
      </c>
      <c r="F97" s="100">
        <v>44781</v>
      </c>
      <c r="G97" s="98" t="s">
        <v>3496</v>
      </c>
      <c r="H97" s="103" t="s">
        <v>74</v>
      </c>
      <c r="I97" s="103" t="s">
        <v>720</v>
      </c>
      <c r="J97" s="104">
        <v>475481538.60000002</v>
      </c>
      <c r="K97" s="96">
        <v>475481538.60000002</v>
      </c>
      <c r="L97" s="96">
        <v>475481538.60000002</v>
      </c>
      <c r="M97" s="96">
        <v>43225594.418181822</v>
      </c>
      <c r="N97" s="103" t="s">
        <v>3488</v>
      </c>
      <c r="O97" s="103" t="s">
        <v>3489</v>
      </c>
      <c r="P97" s="103" t="s">
        <v>499</v>
      </c>
      <c r="Q97" s="106">
        <v>0</v>
      </c>
      <c r="R97" s="98">
        <v>100</v>
      </c>
      <c r="S97" s="98" t="s">
        <v>629</v>
      </c>
      <c r="T97" s="107">
        <v>30</v>
      </c>
      <c r="U97" s="109">
        <v>25813.33</v>
      </c>
      <c r="V97" s="109">
        <v>2346.6663636363637</v>
      </c>
      <c r="W97" s="109">
        <v>23466.663636363639</v>
      </c>
      <c r="X97" s="110">
        <v>774399.9</v>
      </c>
      <c r="Y97" s="110">
        <v>703999.90909090918</v>
      </c>
      <c r="Z97" s="110"/>
      <c r="AA97" s="104">
        <v>18420</v>
      </c>
      <c r="AB97" s="104">
        <v>18420</v>
      </c>
      <c r="AC97" s="104"/>
      <c r="AD97" s="104"/>
      <c r="AE97" s="104">
        <v>614</v>
      </c>
      <c r="AF97" s="104">
        <v>614</v>
      </c>
      <c r="AG97" s="103" t="s">
        <v>3498</v>
      </c>
      <c r="AH97" s="100">
        <v>44866</v>
      </c>
      <c r="AI97" s="100"/>
      <c r="AJ97" s="100"/>
      <c r="AK97" s="103" t="s">
        <v>67</v>
      </c>
    </row>
    <row r="98" spans="1:37" s="91" customFormat="1" ht="75" x14ac:dyDescent="0.25">
      <c r="A98" s="99" t="s">
        <v>3054</v>
      </c>
      <c r="B98" s="100">
        <v>44750</v>
      </c>
      <c r="C98" s="98">
        <v>545</v>
      </c>
      <c r="D98" s="99" t="s">
        <v>3449</v>
      </c>
      <c r="E98" s="102" t="s">
        <v>3446</v>
      </c>
      <c r="F98" s="100">
        <v>44774</v>
      </c>
      <c r="G98" s="98" t="s">
        <v>3445</v>
      </c>
      <c r="H98" s="103" t="s">
        <v>74</v>
      </c>
      <c r="I98" s="103" t="s">
        <v>744</v>
      </c>
      <c r="J98" s="104">
        <v>213602400</v>
      </c>
      <c r="K98" s="96">
        <v>213602400</v>
      </c>
      <c r="L98" s="96">
        <v>213602400</v>
      </c>
      <c r="M98" s="96">
        <v>19418400</v>
      </c>
      <c r="N98" s="103" t="s">
        <v>1008</v>
      </c>
      <c r="O98" s="103" t="s">
        <v>2371</v>
      </c>
      <c r="P98" s="103" t="s">
        <v>499</v>
      </c>
      <c r="Q98" s="106">
        <v>0</v>
      </c>
      <c r="R98" s="98">
        <v>100</v>
      </c>
      <c r="S98" s="98" t="s">
        <v>43</v>
      </c>
      <c r="T98" s="107">
        <v>60</v>
      </c>
      <c r="U98" s="109">
        <v>6380</v>
      </c>
      <c r="V98" s="109">
        <v>580</v>
      </c>
      <c r="W98" s="109">
        <v>5800</v>
      </c>
      <c r="X98" s="110">
        <v>382800</v>
      </c>
      <c r="Y98" s="110">
        <v>348000</v>
      </c>
      <c r="Z98" s="110"/>
      <c r="AA98" s="104">
        <v>33480</v>
      </c>
      <c r="AB98" s="104">
        <v>33480</v>
      </c>
      <c r="AC98" s="104"/>
      <c r="AD98" s="104"/>
      <c r="AE98" s="104">
        <v>558</v>
      </c>
      <c r="AF98" s="104">
        <v>558</v>
      </c>
      <c r="AG98" s="103" t="s">
        <v>3451</v>
      </c>
      <c r="AH98" s="100">
        <v>44793</v>
      </c>
      <c r="AI98" s="100"/>
      <c r="AJ98" s="100"/>
      <c r="AK98" s="103" t="s">
        <v>1169</v>
      </c>
    </row>
    <row r="99" spans="1:37" s="91" customFormat="1" ht="197.25" customHeight="1" x14ac:dyDescent="0.25">
      <c r="A99" s="99" t="s">
        <v>3052</v>
      </c>
      <c r="B99" s="100">
        <v>44750</v>
      </c>
      <c r="C99" s="98">
        <v>545</v>
      </c>
      <c r="D99" s="99" t="s">
        <v>3450</v>
      </c>
      <c r="E99" s="102" t="s">
        <v>3447</v>
      </c>
      <c r="F99" s="100">
        <v>44774</v>
      </c>
      <c r="G99" s="98" t="s">
        <v>3448</v>
      </c>
      <c r="H99" s="103" t="s">
        <v>74</v>
      </c>
      <c r="I99" s="103" t="s">
        <v>3047</v>
      </c>
      <c r="J99" s="104">
        <v>222640316.25</v>
      </c>
      <c r="K99" s="96">
        <v>222640316.25</v>
      </c>
      <c r="L99" s="96">
        <v>222640316.25</v>
      </c>
      <c r="M99" s="96">
        <v>20240028.75</v>
      </c>
      <c r="N99" s="103" t="s">
        <v>1012</v>
      </c>
      <c r="O99" s="103" t="s">
        <v>3452</v>
      </c>
      <c r="P99" s="103" t="s">
        <v>499</v>
      </c>
      <c r="Q99" s="106">
        <v>0</v>
      </c>
      <c r="R99" s="98">
        <v>100</v>
      </c>
      <c r="S99" s="98" t="s">
        <v>629</v>
      </c>
      <c r="T99" s="107">
        <v>15</v>
      </c>
      <c r="U99" s="109">
        <v>25813.37</v>
      </c>
      <c r="V99" s="109">
        <v>2346.6699999999996</v>
      </c>
      <c r="W99" s="109">
        <v>23466.7</v>
      </c>
      <c r="X99" s="110">
        <v>387200.55</v>
      </c>
      <c r="Y99" s="110">
        <v>352000.5</v>
      </c>
      <c r="Z99" s="110"/>
      <c r="AA99" s="104">
        <v>8625</v>
      </c>
      <c r="AB99" s="104">
        <v>7290</v>
      </c>
      <c r="AC99" s="104">
        <v>1335</v>
      </c>
      <c r="AD99" s="104"/>
      <c r="AE99" s="104">
        <v>575</v>
      </c>
      <c r="AF99" s="104">
        <v>575</v>
      </c>
      <c r="AG99" s="103" t="s">
        <v>3453</v>
      </c>
      <c r="AH99" s="100">
        <v>44835</v>
      </c>
      <c r="AI99" s="100">
        <v>44896</v>
      </c>
      <c r="AJ99" s="100"/>
      <c r="AK99" s="103" t="s">
        <v>67</v>
      </c>
    </row>
    <row r="100" spans="1:37" s="91" customFormat="1" ht="267.75" x14ac:dyDescent="0.25">
      <c r="A100" s="99" t="s">
        <v>3053</v>
      </c>
      <c r="B100" s="100">
        <v>44750</v>
      </c>
      <c r="C100" s="98">
        <v>545</v>
      </c>
      <c r="D100" s="99" t="s">
        <v>3541</v>
      </c>
      <c r="E100" s="102" t="s">
        <v>3499</v>
      </c>
      <c r="F100" s="100">
        <v>44781</v>
      </c>
      <c r="G100" s="98" t="s">
        <v>3500</v>
      </c>
      <c r="H100" s="103" t="s">
        <v>74</v>
      </c>
      <c r="I100" s="103" t="s">
        <v>720</v>
      </c>
      <c r="J100" s="104">
        <v>492518336.39999998</v>
      </c>
      <c r="K100" s="96">
        <v>492518336.39999998</v>
      </c>
      <c r="L100" s="96">
        <v>492518336.39999998</v>
      </c>
      <c r="M100" s="96">
        <v>44774394.218181819</v>
      </c>
      <c r="N100" s="103" t="s">
        <v>3491</v>
      </c>
      <c r="O100" s="103" t="s">
        <v>3489</v>
      </c>
      <c r="P100" s="103" t="s">
        <v>499</v>
      </c>
      <c r="Q100" s="106">
        <v>0</v>
      </c>
      <c r="R100" s="98">
        <v>100</v>
      </c>
      <c r="S100" s="98" t="s">
        <v>629</v>
      </c>
      <c r="T100" s="107">
        <v>30</v>
      </c>
      <c r="U100" s="109">
        <v>25813.329999999998</v>
      </c>
      <c r="V100" s="109">
        <v>2346.6663636363637</v>
      </c>
      <c r="W100" s="109">
        <v>23466.663636363635</v>
      </c>
      <c r="X100" s="110">
        <v>774399.89999999991</v>
      </c>
      <c r="Y100" s="110">
        <v>703999.90909090906</v>
      </c>
      <c r="Z100" s="110"/>
      <c r="AA100" s="104">
        <v>19080</v>
      </c>
      <c r="AB100" s="104">
        <v>19080</v>
      </c>
      <c r="AC100" s="104"/>
      <c r="AD100" s="104"/>
      <c r="AE100" s="104">
        <v>636</v>
      </c>
      <c r="AF100" s="104">
        <v>636</v>
      </c>
      <c r="AG100" s="103" t="s">
        <v>3501</v>
      </c>
      <c r="AH100" s="100">
        <v>44866</v>
      </c>
      <c r="AI100" s="100"/>
      <c r="AJ100" s="100"/>
      <c r="AK100" s="103" t="s">
        <v>67</v>
      </c>
    </row>
    <row r="101" spans="1:37" s="91" customFormat="1" ht="126" x14ac:dyDescent="0.25">
      <c r="A101" s="133" t="s">
        <v>3050</v>
      </c>
      <c r="B101" s="120">
        <v>44750</v>
      </c>
      <c r="C101" s="98">
        <v>545</v>
      </c>
      <c r="D101" s="99" t="s">
        <v>3462</v>
      </c>
      <c r="E101" s="102" t="s">
        <v>3454</v>
      </c>
      <c r="F101" s="100">
        <v>44774</v>
      </c>
      <c r="G101" s="98" t="s">
        <v>3458</v>
      </c>
      <c r="H101" s="103" t="s">
        <v>74</v>
      </c>
      <c r="I101" s="103" t="s">
        <v>836</v>
      </c>
      <c r="J101" s="104">
        <v>133196989.2</v>
      </c>
      <c r="K101" s="96">
        <v>133196989.2</v>
      </c>
      <c r="L101" s="96">
        <v>133196989.2</v>
      </c>
      <c r="M101" s="96">
        <v>12108817.199999999</v>
      </c>
      <c r="N101" s="103" t="s">
        <v>1012</v>
      </c>
      <c r="O101" s="103" t="s">
        <v>3465</v>
      </c>
      <c r="P101" s="103" t="s">
        <v>499</v>
      </c>
      <c r="Q101" s="106">
        <v>0</v>
      </c>
      <c r="R101" s="98">
        <v>100</v>
      </c>
      <c r="S101" s="98" t="s">
        <v>629</v>
      </c>
      <c r="T101" s="107">
        <v>120</v>
      </c>
      <c r="U101" s="109">
        <v>25813.37</v>
      </c>
      <c r="V101" s="109">
        <v>2346.6699999999996</v>
      </c>
      <c r="W101" s="109">
        <v>23466.7</v>
      </c>
      <c r="X101" s="110">
        <v>3097604.4</v>
      </c>
      <c r="Y101" s="110">
        <v>2816004</v>
      </c>
      <c r="Z101" s="110"/>
      <c r="AA101" s="104">
        <v>5160</v>
      </c>
      <c r="AB101" s="104">
        <v>5160</v>
      </c>
      <c r="AC101" s="104"/>
      <c r="AD101" s="104"/>
      <c r="AE101" s="104">
        <v>43</v>
      </c>
      <c r="AF101" s="104">
        <v>43</v>
      </c>
      <c r="AG101" s="103" t="s">
        <v>3466</v>
      </c>
      <c r="AH101" s="100">
        <v>44835</v>
      </c>
      <c r="AI101" s="100"/>
      <c r="AJ101" s="100"/>
      <c r="AK101" s="103" t="s">
        <v>1169</v>
      </c>
    </row>
    <row r="102" spans="1:37" s="91" customFormat="1" ht="173.25" x14ac:dyDescent="0.25">
      <c r="A102" s="99" t="s">
        <v>3049</v>
      </c>
      <c r="B102" s="100">
        <v>44750</v>
      </c>
      <c r="C102" s="98">
        <v>545</v>
      </c>
      <c r="D102" s="99" t="s">
        <v>3542</v>
      </c>
      <c r="E102" s="102" t="s">
        <v>3502</v>
      </c>
      <c r="F102" s="100">
        <v>44781</v>
      </c>
      <c r="G102" s="98" t="s">
        <v>3503</v>
      </c>
      <c r="H102" s="103" t="s">
        <v>74</v>
      </c>
      <c r="I102" s="103" t="s">
        <v>720</v>
      </c>
      <c r="J102" s="104">
        <v>494067136.19999999</v>
      </c>
      <c r="K102" s="96">
        <v>494067136.19999999</v>
      </c>
      <c r="L102" s="96">
        <v>494067136.19999999</v>
      </c>
      <c r="M102" s="96">
        <v>44915194.200000003</v>
      </c>
      <c r="N102" s="103" t="s">
        <v>3491</v>
      </c>
      <c r="O102" s="103" t="s">
        <v>3489</v>
      </c>
      <c r="P102" s="103" t="s">
        <v>499</v>
      </c>
      <c r="Q102" s="106">
        <v>0</v>
      </c>
      <c r="R102" s="98">
        <v>100</v>
      </c>
      <c r="S102" s="98" t="s">
        <v>629</v>
      </c>
      <c r="T102" s="107">
        <v>30</v>
      </c>
      <c r="U102" s="109">
        <v>25813.329999999998</v>
      </c>
      <c r="V102" s="109">
        <v>2346.6663636363637</v>
      </c>
      <c r="W102" s="109">
        <v>23466.663636363635</v>
      </c>
      <c r="X102" s="110">
        <v>774399.89999999991</v>
      </c>
      <c r="Y102" s="110">
        <v>703999.90909090906</v>
      </c>
      <c r="Z102" s="110"/>
      <c r="AA102" s="104">
        <v>19140</v>
      </c>
      <c r="AB102" s="104">
        <v>19140</v>
      </c>
      <c r="AC102" s="104"/>
      <c r="AD102" s="104"/>
      <c r="AE102" s="104">
        <v>638</v>
      </c>
      <c r="AF102" s="104">
        <v>638</v>
      </c>
      <c r="AG102" s="103" t="s">
        <v>3504</v>
      </c>
      <c r="AH102" s="100">
        <v>44866</v>
      </c>
      <c r="AI102" s="100"/>
      <c r="AJ102" s="100"/>
      <c r="AK102" s="103" t="s">
        <v>67</v>
      </c>
    </row>
    <row r="103" spans="1:37" s="91" customFormat="1" ht="175.5" customHeight="1" x14ac:dyDescent="0.25">
      <c r="A103" s="99" t="s">
        <v>3048</v>
      </c>
      <c r="B103" s="100">
        <v>44750</v>
      </c>
      <c r="C103" s="98">
        <v>545</v>
      </c>
      <c r="D103" s="99" t="s">
        <v>3543</v>
      </c>
      <c r="E103" s="102" t="s">
        <v>3455</v>
      </c>
      <c r="F103" s="100">
        <v>44774</v>
      </c>
      <c r="G103" s="98" t="s">
        <v>3460</v>
      </c>
      <c r="H103" s="103" t="s">
        <v>1011</v>
      </c>
      <c r="I103" s="103" t="s">
        <v>722</v>
      </c>
      <c r="J103" s="104">
        <v>232122721.59999999</v>
      </c>
      <c r="K103" s="96">
        <v>232122721.59999999</v>
      </c>
      <c r="L103" s="96">
        <v>232122721.59999999</v>
      </c>
      <c r="M103" s="96">
        <v>21102065.600000001</v>
      </c>
      <c r="N103" s="103" t="s">
        <v>1015</v>
      </c>
      <c r="O103" s="103" t="s">
        <v>2426</v>
      </c>
      <c r="P103" s="103" t="s">
        <v>563</v>
      </c>
      <c r="Q103" s="106">
        <v>0</v>
      </c>
      <c r="R103" s="98">
        <v>100</v>
      </c>
      <c r="S103" s="98" t="s">
        <v>51</v>
      </c>
      <c r="T103" s="107">
        <v>140</v>
      </c>
      <c r="U103" s="109">
        <v>10766.36</v>
      </c>
      <c r="V103" s="109">
        <v>978.7600000000001</v>
      </c>
      <c r="W103" s="109">
        <v>9787.6</v>
      </c>
      <c r="X103" s="110">
        <v>1507290.4000000001</v>
      </c>
      <c r="Y103" s="110">
        <v>1370264</v>
      </c>
      <c r="Z103" s="110"/>
      <c r="AA103" s="104">
        <v>21560</v>
      </c>
      <c r="AB103" s="104">
        <v>21560</v>
      </c>
      <c r="AC103" s="104"/>
      <c r="AD103" s="104"/>
      <c r="AE103" s="104">
        <v>154</v>
      </c>
      <c r="AF103" s="104">
        <v>154</v>
      </c>
      <c r="AG103" s="103" t="s">
        <v>3467</v>
      </c>
      <c r="AH103" s="100">
        <v>44793</v>
      </c>
      <c r="AI103" s="100"/>
      <c r="AJ103" s="100"/>
      <c r="AK103" s="103" t="s">
        <v>1169</v>
      </c>
    </row>
    <row r="104" spans="1:37" s="91" customFormat="1" ht="184.5" customHeight="1" x14ac:dyDescent="0.25">
      <c r="A104" s="99" t="s">
        <v>3046</v>
      </c>
      <c r="B104" s="100">
        <v>44750</v>
      </c>
      <c r="C104" s="98">
        <v>545</v>
      </c>
      <c r="D104" s="99" t="s">
        <v>3544</v>
      </c>
      <c r="E104" s="102" t="s">
        <v>3505</v>
      </c>
      <c r="F104" s="100">
        <v>44781</v>
      </c>
      <c r="G104" s="98" t="s">
        <v>3507</v>
      </c>
      <c r="H104" s="103" t="s">
        <v>74</v>
      </c>
      <c r="I104" s="103" t="s">
        <v>3047</v>
      </c>
      <c r="J104" s="104">
        <v>395718962.10000002</v>
      </c>
      <c r="K104" s="96">
        <v>395718962.10000002</v>
      </c>
      <c r="L104" s="96">
        <v>395718962.10000002</v>
      </c>
      <c r="M104" s="96">
        <v>35974451.100000001</v>
      </c>
      <c r="N104" s="103" t="s">
        <v>3491</v>
      </c>
      <c r="O104" s="103" t="s">
        <v>3509</v>
      </c>
      <c r="P104" s="103" t="s">
        <v>499</v>
      </c>
      <c r="Q104" s="106">
        <v>0</v>
      </c>
      <c r="R104" s="98">
        <v>100</v>
      </c>
      <c r="S104" s="98" t="s">
        <v>629</v>
      </c>
      <c r="T104" s="107">
        <v>15</v>
      </c>
      <c r="U104" s="109">
        <v>25813.370000000003</v>
      </c>
      <c r="V104" s="109">
        <v>2346.67</v>
      </c>
      <c r="W104" s="109">
        <v>23466.700000000004</v>
      </c>
      <c r="X104" s="110">
        <v>387200.55000000005</v>
      </c>
      <c r="Y104" s="110">
        <v>352000.50000000006</v>
      </c>
      <c r="Z104" s="110"/>
      <c r="AA104" s="104">
        <v>15330</v>
      </c>
      <c r="AB104" s="104">
        <v>12960</v>
      </c>
      <c r="AC104" s="104">
        <v>2370</v>
      </c>
      <c r="AD104" s="104"/>
      <c r="AE104" s="104">
        <v>1022</v>
      </c>
      <c r="AF104" s="104">
        <v>1022</v>
      </c>
      <c r="AG104" s="103" t="s">
        <v>3510</v>
      </c>
      <c r="AH104" s="100">
        <v>44835</v>
      </c>
      <c r="AI104" s="100">
        <v>44896</v>
      </c>
      <c r="AJ104" s="100"/>
      <c r="AK104" s="103" t="s">
        <v>67</v>
      </c>
    </row>
    <row r="105" spans="1:37" s="91" customFormat="1" ht="179.25" customHeight="1" x14ac:dyDescent="0.25">
      <c r="A105" s="99" t="s">
        <v>3045</v>
      </c>
      <c r="B105" s="100">
        <v>44750</v>
      </c>
      <c r="C105" s="98">
        <v>545</v>
      </c>
      <c r="D105" s="99" t="s">
        <v>3545</v>
      </c>
      <c r="E105" s="102" t="s">
        <v>3506</v>
      </c>
      <c r="F105" s="100">
        <v>44781</v>
      </c>
      <c r="G105" s="98" t="s">
        <v>3508</v>
      </c>
      <c r="H105" s="103" t="s">
        <v>74</v>
      </c>
      <c r="I105" s="103" t="s">
        <v>720</v>
      </c>
      <c r="J105" s="104">
        <v>493292736.30000001</v>
      </c>
      <c r="K105" s="96">
        <v>493292736.30000001</v>
      </c>
      <c r="L105" s="96">
        <v>493292736.30000001</v>
      </c>
      <c r="M105" s="96">
        <v>44844794.209090911</v>
      </c>
      <c r="N105" s="103" t="s">
        <v>3491</v>
      </c>
      <c r="O105" s="103" t="s">
        <v>3489</v>
      </c>
      <c r="P105" s="103" t="s">
        <v>499</v>
      </c>
      <c r="Q105" s="106">
        <v>0</v>
      </c>
      <c r="R105" s="98">
        <v>100</v>
      </c>
      <c r="S105" s="98" t="s">
        <v>629</v>
      </c>
      <c r="T105" s="107">
        <v>30</v>
      </c>
      <c r="U105" s="109">
        <v>25813.33</v>
      </c>
      <c r="V105" s="109">
        <v>2346.6663636363637</v>
      </c>
      <c r="W105" s="109">
        <v>23466.663636363639</v>
      </c>
      <c r="X105" s="110">
        <v>774399.9</v>
      </c>
      <c r="Y105" s="110">
        <v>703999.90909090918</v>
      </c>
      <c r="Z105" s="110"/>
      <c r="AA105" s="104">
        <v>19110</v>
      </c>
      <c r="AB105" s="104">
        <v>19110</v>
      </c>
      <c r="AC105" s="104"/>
      <c r="AD105" s="104"/>
      <c r="AE105" s="104">
        <v>637</v>
      </c>
      <c r="AF105" s="104">
        <v>637</v>
      </c>
      <c r="AG105" s="103" t="s">
        <v>3511</v>
      </c>
      <c r="AH105" s="100">
        <v>44866</v>
      </c>
      <c r="AI105" s="100"/>
      <c r="AJ105" s="100"/>
      <c r="AK105" s="103" t="s">
        <v>67</v>
      </c>
    </row>
    <row r="106" spans="1:37" s="91" customFormat="1" ht="78.75" x14ac:dyDescent="0.25">
      <c r="A106" s="99" t="s">
        <v>3051</v>
      </c>
      <c r="B106" s="100">
        <v>44750</v>
      </c>
      <c r="C106" s="98">
        <v>545</v>
      </c>
      <c r="D106" s="99" t="s">
        <v>3463</v>
      </c>
      <c r="E106" s="102" t="s">
        <v>3456</v>
      </c>
      <c r="F106" s="100">
        <v>44774</v>
      </c>
      <c r="G106" s="98" t="s">
        <v>3459</v>
      </c>
      <c r="H106" s="103" t="s">
        <v>74</v>
      </c>
      <c r="I106" s="103" t="s">
        <v>3042</v>
      </c>
      <c r="J106" s="104">
        <v>3650566</v>
      </c>
      <c r="K106" s="96">
        <v>3650566</v>
      </c>
      <c r="L106" s="96">
        <v>3650566</v>
      </c>
      <c r="M106" s="96">
        <v>331869.63636363635</v>
      </c>
      <c r="N106" s="103" t="s">
        <v>2106</v>
      </c>
      <c r="O106" s="103" t="s">
        <v>3468</v>
      </c>
      <c r="P106" s="103" t="s">
        <v>36</v>
      </c>
      <c r="Q106" s="106">
        <v>0</v>
      </c>
      <c r="R106" s="98">
        <v>100</v>
      </c>
      <c r="S106" s="98" t="s">
        <v>26</v>
      </c>
      <c r="T106" s="107">
        <v>50</v>
      </c>
      <c r="U106" s="109">
        <v>618.74</v>
      </c>
      <c r="V106" s="109">
        <v>56.249090909090903</v>
      </c>
      <c r="W106" s="109">
        <v>562.4909090909091</v>
      </c>
      <c r="X106" s="110">
        <v>30937</v>
      </c>
      <c r="Y106" s="110">
        <v>28124.545454545456</v>
      </c>
      <c r="Z106" s="110"/>
      <c r="AA106" s="104">
        <v>5900</v>
      </c>
      <c r="AB106" s="104">
        <v>5900</v>
      </c>
      <c r="AC106" s="104"/>
      <c r="AD106" s="104"/>
      <c r="AE106" s="104">
        <v>118</v>
      </c>
      <c r="AF106" s="104">
        <v>118</v>
      </c>
      <c r="AG106" s="103" t="s">
        <v>3469</v>
      </c>
      <c r="AH106" s="100">
        <v>44880</v>
      </c>
      <c r="AI106" s="100"/>
      <c r="AJ106" s="100"/>
      <c r="AK106" s="103" t="s">
        <v>67</v>
      </c>
    </row>
    <row r="107" spans="1:37" s="91" customFormat="1" ht="94.5" x14ac:dyDescent="0.25">
      <c r="A107" s="99" t="s">
        <v>3043</v>
      </c>
      <c r="B107" s="100">
        <v>44750</v>
      </c>
      <c r="C107" s="98">
        <v>545</v>
      </c>
      <c r="D107" s="99" t="s">
        <v>3464</v>
      </c>
      <c r="E107" s="102" t="s">
        <v>3457</v>
      </c>
      <c r="F107" s="100">
        <v>44774</v>
      </c>
      <c r="G107" s="98" t="s">
        <v>3461</v>
      </c>
      <c r="H107" s="103" t="s">
        <v>1011</v>
      </c>
      <c r="I107" s="103" t="s">
        <v>722</v>
      </c>
      <c r="J107" s="104">
        <v>296936208.80000001</v>
      </c>
      <c r="K107" s="96">
        <v>296936208.80000001</v>
      </c>
      <c r="L107" s="96">
        <v>296936208.80000001</v>
      </c>
      <c r="M107" s="96">
        <v>26994200.800000001</v>
      </c>
      <c r="N107" s="103" t="s">
        <v>1015</v>
      </c>
      <c r="O107" s="103" t="s">
        <v>2426</v>
      </c>
      <c r="P107" s="103" t="s">
        <v>563</v>
      </c>
      <c r="Q107" s="106">
        <v>0</v>
      </c>
      <c r="R107" s="98">
        <v>100</v>
      </c>
      <c r="S107" s="98" t="s">
        <v>51</v>
      </c>
      <c r="T107" s="107">
        <v>140</v>
      </c>
      <c r="U107" s="109">
        <v>10766.36</v>
      </c>
      <c r="V107" s="109">
        <v>978.7600000000001</v>
      </c>
      <c r="W107" s="109">
        <v>9787.6</v>
      </c>
      <c r="X107" s="110">
        <v>1507290.4000000001</v>
      </c>
      <c r="Y107" s="110">
        <v>1370264</v>
      </c>
      <c r="Z107" s="110"/>
      <c r="AA107" s="104">
        <v>27580</v>
      </c>
      <c r="AB107" s="104">
        <v>27580</v>
      </c>
      <c r="AC107" s="104"/>
      <c r="AD107" s="104"/>
      <c r="AE107" s="104">
        <v>197</v>
      </c>
      <c r="AF107" s="104">
        <v>197</v>
      </c>
      <c r="AG107" s="103" t="s">
        <v>3470</v>
      </c>
      <c r="AH107" s="100">
        <v>44793</v>
      </c>
      <c r="AI107" s="100"/>
      <c r="AJ107" s="100"/>
      <c r="AK107" s="103" t="s">
        <v>67</v>
      </c>
    </row>
    <row r="108" spans="1:37" s="91" customFormat="1" ht="193.5" customHeight="1" x14ac:dyDescent="0.25">
      <c r="A108" s="99" t="s">
        <v>3361</v>
      </c>
      <c r="B108" s="100">
        <v>44757</v>
      </c>
      <c r="C108" s="98">
        <v>545</v>
      </c>
      <c r="D108" s="99"/>
      <c r="E108" s="102" t="s">
        <v>3512</v>
      </c>
      <c r="F108" s="100">
        <v>44788</v>
      </c>
      <c r="G108" s="98" t="s">
        <v>3549</v>
      </c>
      <c r="H108" s="103" t="s">
        <v>364</v>
      </c>
      <c r="I108" s="103" t="s">
        <v>1078</v>
      </c>
      <c r="J108" s="104">
        <v>482303822</v>
      </c>
      <c r="K108" s="96">
        <v>482303822</v>
      </c>
      <c r="L108" s="96">
        <v>482303822</v>
      </c>
      <c r="M108" s="96">
        <v>43845802</v>
      </c>
      <c r="N108" s="103" t="s">
        <v>1126</v>
      </c>
      <c r="O108" s="103" t="s">
        <v>3550</v>
      </c>
      <c r="P108" s="103" t="s">
        <v>36</v>
      </c>
      <c r="Q108" s="106">
        <v>0</v>
      </c>
      <c r="R108" s="98">
        <v>100</v>
      </c>
      <c r="S108" s="98" t="s">
        <v>629</v>
      </c>
      <c r="T108" s="107">
        <v>2</v>
      </c>
      <c r="U108" s="109">
        <v>333082.75</v>
      </c>
      <c r="V108" s="109">
        <v>30280.25</v>
      </c>
      <c r="W108" s="109">
        <v>302802.5</v>
      </c>
      <c r="X108" s="110">
        <v>666165.5</v>
      </c>
      <c r="Y108" s="110">
        <v>605605</v>
      </c>
      <c r="Z108" s="110"/>
      <c r="AA108" s="104">
        <v>1448</v>
      </c>
      <c r="AB108" s="104">
        <v>532</v>
      </c>
      <c r="AC108" s="104">
        <v>916</v>
      </c>
      <c r="AD108" s="104"/>
      <c r="AE108" s="104">
        <v>724</v>
      </c>
      <c r="AF108" s="104">
        <v>724</v>
      </c>
      <c r="AG108" s="103" t="s">
        <v>3066</v>
      </c>
      <c r="AH108" s="100">
        <v>44805</v>
      </c>
      <c r="AI108" s="100">
        <v>44866</v>
      </c>
      <c r="AJ108" s="100"/>
      <c r="AK108" s="103" t="s">
        <v>67</v>
      </c>
    </row>
    <row r="109" spans="1:37" s="91" customFormat="1" ht="210" customHeight="1" x14ac:dyDescent="0.25">
      <c r="A109" s="99" t="s">
        <v>3362</v>
      </c>
      <c r="B109" s="100">
        <v>44757</v>
      </c>
      <c r="C109" s="98">
        <v>545</v>
      </c>
      <c r="D109" s="99"/>
      <c r="E109" s="102"/>
      <c r="F109" s="100" t="s">
        <v>462</v>
      </c>
      <c r="G109" s="98" t="s">
        <v>462</v>
      </c>
      <c r="H109" s="103"/>
      <c r="I109" s="103" t="s">
        <v>3069</v>
      </c>
      <c r="J109" s="104"/>
      <c r="K109" s="96">
        <v>0</v>
      </c>
      <c r="L109" s="96">
        <v>0</v>
      </c>
      <c r="M109" s="96">
        <v>0</v>
      </c>
      <c r="N109" s="103"/>
      <c r="O109" s="103"/>
      <c r="P109" s="103"/>
      <c r="Q109" s="106"/>
      <c r="R109" s="98"/>
      <c r="S109" s="98"/>
      <c r="T109" s="107"/>
      <c r="U109" s="109">
        <v>0</v>
      </c>
      <c r="V109" s="109">
        <v>0</v>
      </c>
      <c r="W109" s="109">
        <v>0</v>
      </c>
      <c r="X109" s="110">
        <v>0</v>
      </c>
      <c r="Y109" s="110">
        <v>0</v>
      </c>
      <c r="Z109" s="110"/>
      <c r="AA109" s="104">
        <v>280</v>
      </c>
      <c r="AB109" s="104">
        <v>280</v>
      </c>
      <c r="AC109" s="104"/>
      <c r="AD109" s="104"/>
      <c r="AE109" s="104" t="e">
        <v>#DIV/0!</v>
      </c>
      <c r="AF109" s="104" t="e">
        <v>#DIV/0!</v>
      </c>
      <c r="AG109" s="103" t="s">
        <v>3068</v>
      </c>
      <c r="AH109" s="100"/>
      <c r="AI109" s="100"/>
      <c r="AJ109" s="100"/>
      <c r="AK109" s="103"/>
    </row>
    <row r="110" spans="1:37" s="91" customFormat="1" ht="173.25" customHeight="1" x14ac:dyDescent="0.25">
      <c r="A110" s="99" t="s">
        <v>3371</v>
      </c>
      <c r="B110" s="100">
        <v>44757</v>
      </c>
      <c r="C110" s="98">
        <v>545</v>
      </c>
      <c r="D110" s="99" t="s">
        <v>3546</v>
      </c>
      <c r="E110" s="102" t="s">
        <v>3513</v>
      </c>
      <c r="F110" s="100">
        <v>44781</v>
      </c>
      <c r="G110" s="98" t="s">
        <v>3516</v>
      </c>
      <c r="H110" s="103" t="s">
        <v>74</v>
      </c>
      <c r="I110" s="103" t="s">
        <v>2947</v>
      </c>
      <c r="J110" s="104">
        <v>73790062.5</v>
      </c>
      <c r="K110" s="96">
        <v>73790062.5</v>
      </c>
      <c r="L110" s="96">
        <v>73790062.5</v>
      </c>
      <c r="M110" s="96">
        <v>6708187.5</v>
      </c>
      <c r="N110" s="103" t="s">
        <v>1004</v>
      </c>
      <c r="O110" s="103" t="s">
        <v>3518</v>
      </c>
      <c r="P110" s="103" t="s">
        <v>36</v>
      </c>
      <c r="Q110" s="106">
        <v>0</v>
      </c>
      <c r="R110" s="98">
        <v>100</v>
      </c>
      <c r="S110" s="98" t="s">
        <v>26</v>
      </c>
      <c r="T110" s="107">
        <v>1</v>
      </c>
      <c r="U110" s="109">
        <v>554812.5</v>
      </c>
      <c r="V110" s="109">
        <v>50437.5</v>
      </c>
      <c r="W110" s="109">
        <v>504375</v>
      </c>
      <c r="X110" s="110">
        <v>554812.5</v>
      </c>
      <c r="Y110" s="110">
        <v>504375</v>
      </c>
      <c r="Z110" s="110"/>
      <c r="AA110" s="104">
        <v>133</v>
      </c>
      <c r="AB110" s="104">
        <v>133</v>
      </c>
      <c r="AC110" s="104"/>
      <c r="AD110" s="104"/>
      <c r="AE110" s="104">
        <v>133</v>
      </c>
      <c r="AF110" s="104">
        <v>133</v>
      </c>
      <c r="AG110" s="103" t="s">
        <v>3519</v>
      </c>
      <c r="AH110" s="100">
        <v>44793</v>
      </c>
      <c r="AI110" s="100"/>
      <c r="AJ110" s="100"/>
      <c r="AK110" s="103" t="s">
        <v>1169</v>
      </c>
    </row>
    <row r="111" spans="1:37" s="91" customFormat="1" ht="189" x14ac:dyDescent="0.25">
      <c r="A111" s="99" t="s">
        <v>3370</v>
      </c>
      <c r="B111" s="100">
        <v>44757</v>
      </c>
      <c r="C111" s="98">
        <v>545</v>
      </c>
      <c r="D111" s="99"/>
      <c r="E111" s="102" t="s">
        <v>3514</v>
      </c>
      <c r="F111" s="100">
        <v>44788</v>
      </c>
      <c r="G111" s="98" t="s">
        <v>3551</v>
      </c>
      <c r="H111" s="103" t="s">
        <v>364</v>
      </c>
      <c r="I111" s="103" t="s">
        <v>1078</v>
      </c>
      <c r="J111" s="104">
        <v>493628635.5</v>
      </c>
      <c r="K111" s="96">
        <v>493628635.5</v>
      </c>
      <c r="L111" s="96">
        <v>493628635.5</v>
      </c>
      <c r="M111" s="96">
        <v>44875330.5</v>
      </c>
      <c r="N111" s="103" t="s">
        <v>1126</v>
      </c>
      <c r="O111" s="103" t="s">
        <v>3550</v>
      </c>
      <c r="P111" s="103" t="s">
        <v>36</v>
      </c>
      <c r="Q111" s="106">
        <v>0</v>
      </c>
      <c r="R111" s="98">
        <v>100</v>
      </c>
      <c r="S111" s="98" t="s">
        <v>629</v>
      </c>
      <c r="T111" s="107">
        <v>2</v>
      </c>
      <c r="U111" s="109">
        <v>333082.75</v>
      </c>
      <c r="V111" s="109">
        <v>30280.25</v>
      </c>
      <c r="W111" s="109">
        <v>302802.5</v>
      </c>
      <c r="X111" s="110">
        <v>666165.5</v>
      </c>
      <c r="Y111" s="110">
        <v>605605</v>
      </c>
      <c r="Z111" s="110"/>
      <c r="AA111" s="104">
        <v>1482</v>
      </c>
      <c r="AB111" s="104">
        <v>540</v>
      </c>
      <c r="AC111" s="104">
        <v>942</v>
      </c>
      <c r="AD111" s="104"/>
      <c r="AE111" s="104">
        <v>741</v>
      </c>
      <c r="AF111" s="104">
        <v>741</v>
      </c>
      <c r="AG111" s="103" t="s">
        <v>3073</v>
      </c>
      <c r="AH111" s="100">
        <v>44805</v>
      </c>
      <c r="AI111" s="100">
        <v>44866</v>
      </c>
      <c r="AJ111" s="100"/>
      <c r="AK111" s="103" t="s">
        <v>67</v>
      </c>
    </row>
    <row r="112" spans="1:37" s="91" customFormat="1" ht="199.5" customHeight="1" x14ac:dyDescent="0.25">
      <c r="A112" s="99" t="s">
        <v>3369</v>
      </c>
      <c r="B112" s="100">
        <v>44757</v>
      </c>
      <c r="C112" s="98">
        <v>545</v>
      </c>
      <c r="D112" s="99" t="s">
        <v>3547</v>
      </c>
      <c r="E112" s="102" t="s">
        <v>3515</v>
      </c>
      <c r="F112" s="100">
        <v>44781</v>
      </c>
      <c r="G112" s="98" t="s">
        <v>3517</v>
      </c>
      <c r="H112" s="103" t="s">
        <v>1011</v>
      </c>
      <c r="I112" s="103" t="s">
        <v>618</v>
      </c>
      <c r="J112" s="104">
        <v>181830000</v>
      </c>
      <c r="K112" s="96">
        <v>127490000</v>
      </c>
      <c r="L112" s="96">
        <v>127490000</v>
      </c>
      <c r="M112" s="96">
        <v>11590000</v>
      </c>
      <c r="N112" s="103" t="s">
        <v>1064</v>
      </c>
      <c r="O112" s="103" t="s">
        <v>3520</v>
      </c>
      <c r="P112" s="103" t="s">
        <v>499</v>
      </c>
      <c r="Q112" s="106">
        <v>0</v>
      </c>
      <c r="R112" s="98">
        <v>100</v>
      </c>
      <c r="S112" s="98" t="s">
        <v>26</v>
      </c>
      <c r="T112" s="107">
        <v>2</v>
      </c>
      <c r="U112" s="109">
        <v>522500</v>
      </c>
      <c r="V112" s="109">
        <v>47500</v>
      </c>
      <c r="W112" s="109">
        <v>475000</v>
      </c>
      <c r="X112" s="110">
        <v>1045000</v>
      </c>
      <c r="Y112" s="110">
        <v>950000</v>
      </c>
      <c r="Z112" s="110"/>
      <c r="AA112" s="104">
        <v>348</v>
      </c>
      <c r="AB112" s="104">
        <v>348</v>
      </c>
      <c r="AC112" s="104"/>
      <c r="AD112" s="104"/>
      <c r="AE112" s="104">
        <v>174</v>
      </c>
      <c r="AF112" s="104">
        <v>174</v>
      </c>
      <c r="AG112" s="103" t="s">
        <v>3076</v>
      </c>
      <c r="AH112" s="100">
        <v>44798</v>
      </c>
      <c r="AI112" s="100"/>
      <c r="AJ112" s="100"/>
      <c r="AK112" s="103" t="s">
        <v>67</v>
      </c>
    </row>
    <row r="113" spans="1:37" s="91" customFormat="1" ht="157.5" customHeight="1" x14ac:dyDescent="0.25">
      <c r="A113" s="99" t="s">
        <v>3368</v>
      </c>
      <c r="B113" s="100">
        <v>44757</v>
      </c>
      <c r="C113" s="98">
        <v>545</v>
      </c>
      <c r="D113" s="99"/>
      <c r="E113" s="102" t="s">
        <v>3552</v>
      </c>
      <c r="F113" s="100">
        <v>44788</v>
      </c>
      <c r="G113" s="98" t="s">
        <v>3553</v>
      </c>
      <c r="H113" s="103" t="s">
        <v>364</v>
      </c>
      <c r="I113" s="103" t="s">
        <v>1078</v>
      </c>
      <c r="J113" s="104">
        <v>482303822</v>
      </c>
      <c r="K113" s="96">
        <v>482303822</v>
      </c>
      <c r="L113" s="96">
        <v>482303822</v>
      </c>
      <c r="M113" s="96">
        <v>43845802</v>
      </c>
      <c r="N113" s="103" t="s">
        <v>1126</v>
      </c>
      <c r="O113" s="103" t="s">
        <v>3550</v>
      </c>
      <c r="P113" s="103" t="s">
        <v>36</v>
      </c>
      <c r="Q113" s="106">
        <v>0</v>
      </c>
      <c r="R113" s="98">
        <v>100</v>
      </c>
      <c r="S113" s="98" t="s">
        <v>629</v>
      </c>
      <c r="T113" s="107">
        <v>2</v>
      </c>
      <c r="U113" s="109">
        <v>333082.75</v>
      </c>
      <c r="V113" s="109">
        <v>30280.25</v>
      </c>
      <c r="W113" s="109">
        <v>302802.5</v>
      </c>
      <c r="X113" s="110">
        <v>666165.5</v>
      </c>
      <c r="Y113" s="110">
        <v>605605</v>
      </c>
      <c r="Z113" s="110"/>
      <c r="AA113" s="104">
        <v>1448</v>
      </c>
      <c r="AB113" s="104">
        <v>530</v>
      </c>
      <c r="AC113" s="104">
        <v>918</v>
      </c>
      <c r="AD113" s="104"/>
      <c r="AE113" s="104">
        <v>724</v>
      </c>
      <c r="AF113" s="104">
        <v>724</v>
      </c>
      <c r="AG113" s="103" t="s">
        <v>3063</v>
      </c>
      <c r="AH113" s="100">
        <v>44805</v>
      </c>
      <c r="AI113" s="100">
        <v>44866</v>
      </c>
      <c r="AJ113" s="100"/>
      <c r="AK113" s="103" t="s">
        <v>67</v>
      </c>
    </row>
    <row r="114" spans="1:37" s="91" customFormat="1" ht="126" x14ac:dyDescent="0.25">
      <c r="A114" s="133" t="s">
        <v>3367</v>
      </c>
      <c r="B114" s="120">
        <v>44760</v>
      </c>
      <c r="C114" s="98">
        <v>545</v>
      </c>
      <c r="D114" s="99"/>
      <c r="E114" s="103"/>
      <c r="F114" s="100" t="s">
        <v>462</v>
      </c>
      <c r="G114" s="98" t="s">
        <v>462</v>
      </c>
      <c r="H114" s="103"/>
      <c r="I114" s="103" t="s">
        <v>636</v>
      </c>
      <c r="J114" s="104"/>
      <c r="K114" s="96">
        <v>0</v>
      </c>
      <c r="L114" s="96">
        <v>0</v>
      </c>
      <c r="M114" s="96">
        <v>0</v>
      </c>
      <c r="N114" s="103"/>
      <c r="O114" s="103"/>
      <c r="P114" s="103"/>
      <c r="Q114" s="106"/>
      <c r="R114" s="98"/>
      <c r="S114" s="98"/>
      <c r="T114" s="107"/>
      <c r="U114" s="109">
        <v>0</v>
      </c>
      <c r="V114" s="109">
        <v>0</v>
      </c>
      <c r="W114" s="109">
        <v>0</v>
      </c>
      <c r="X114" s="110">
        <v>0</v>
      </c>
      <c r="Y114" s="110">
        <v>0</v>
      </c>
      <c r="Z114" s="110"/>
      <c r="AA114" s="104">
        <v>205</v>
      </c>
      <c r="AB114" s="104">
        <v>205</v>
      </c>
      <c r="AC114" s="104"/>
      <c r="AD114" s="104"/>
      <c r="AE114" s="104" t="e">
        <v>#DIV/0!</v>
      </c>
      <c r="AF114" s="104" t="e">
        <v>#DIV/0!</v>
      </c>
      <c r="AG114" s="103" t="s">
        <v>3070</v>
      </c>
      <c r="AH114" s="100"/>
      <c r="AI114" s="100"/>
      <c r="AJ114" s="100"/>
      <c r="AK114" s="103"/>
    </row>
    <row r="115" spans="1:37" s="91" customFormat="1" ht="346.5" x14ac:dyDescent="0.25">
      <c r="A115" s="99" t="s">
        <v>3366</v>
      </c>
      <c r="B115" s="100">
        <v>44760</v>
      </c>
      <c r="C115" s="98">
        <v>545</v>
      </c>
      <c r="D115" s="99"/>
      <c r="E115" s="103"/>
      <c r="F115" s="100" t="s">
        <v>462</v>
      </c>
      <c r="G115" s="98" t="s">
        <v>462</v>
      </c>
      <c r="H115" s="103"/>
      <c r="I115" s="103" t="s">
        <v>3069</v>
      </c>
      <c r="J115" s="104"/>
      <c r="K115" s="96">
        <v>0</v>
      </c>
      <c r="L115" s="96">
        <v>0</v>
      </c>
      <c r="M115" s="96">
        <v>0</v>
      </c>
      <c r="N115" s="103"/>
      <c r="O115" s="103"/>
      <c r="P115" s="103"/>
      <c r="Q115" s="106"/>
      <c r="R115" s="98"/>
      <c r="S115" s="98"/>
      <c r="T115" s="107"/>
      <c r="U115" s="109">
        <v>0</v>
      </c>
      <c r="V115" s="109">
        <v>0</v>
      </c>
      <c r="W115" s="109">
        <v>0</v>
      </c>
      <c r="X115" s="110">
        <v>0</v>
      </c>
      <c r="Y115" s="110">
        <v>0</v>
      </c>
      <c r="Z115" s="110"/>
      <c r="AA115" s="104">
        <v>325</v>
      </c>
      <c r="AB115" s="104">
        <v>325</v>
      </c>
      <c r="AC115" s="104"/>
      <c r="AD115" s="104"/>
      <c r="AE115" s="104" t="e">
        <v>#DIV/0!</v>
      </c>
      <c r="AF115" s="104" t="e">
        <v>#DIV/0!</v>
      </c>
      <c r="AG115" s="103" t="s">
        <v>3074</v>
      </c>
      <c r="AH115" s="100"/>
      <c r="AI115" s="100"/>
      <c r="AJ115" s="100"/>
      <c r="AK115" s="103"/>
    </row>
    <row r="116" spans="1:37" s="91" customFormat="1" ht="189" customHeight="1" x14ac:dyDescent="0.25">
      <c r="A116" s="99" t="s">
        <v>3360</v>
      </c>
      <c r="B116" s="100">
        <v>44760</v>
      </c>
      <c r="C116" s="98">
        <v>545</v>
      </c>
      <c r="D116" s="99"/>
      <c r="E116" s="102" t="s">
        <v>3554</v>
      </c>
      <c r="F116" s="100">
        <v>44788</v>
      </c>
      <c r="G116" s="98" t="s">
        <v>3558</v>
      </c>
      <c r="H116" s="103" t="s">
        <v>364</v>
      </c>
      <c r="I116" s="103" t="s">
        <v>1078</v>
      </c>
      <c r="J116" s="104">
        <v>491630139</v>
      </c>
      <c r="K116" s="96">
        <v>491630139</v>
      </c>
      <c r="L116" s="96">
        <v>491630139</v>
      </c>
      <c r="M116" s="96">
        <v>44693649</v>
      </c>
      <c r="N116" s="103" t="s">
        <v>1126</v>
      </c>
      <c r="O116" s="103" t="s">
        <v>3550</v>
      </c>
      <c r="P116" s="103" t="s">
        <v>36</v>
      </c>
      <c r="Q116" s="106">
        <v>0</v>
      </c>
      <c r="R116" s="98">
        <v>100</v>
      </c>
      <c r="S116" s="98" t="s">
        <v>3562</v>
      </c>
      <c r="T116" s="107">
        <v>2</v>
      </c>
      <c r="U116" s="109">
        <v>333082.75</v>
      </c>
      <c r="V116" s="109">
        <v>30280.25</v>
      </c>
      <c r="W116" s="109">
        <v>302802.5</v>
      </c>
      <c r="X116" s="110">
        <v>666165.5</v>
      </c>
      <c r="Y116" s="110">
        <v>605605</v>
      </c>
      <c r="Z116" s="110"/>
      <c r="AA116" s="104">
        <v>1476</v>
      </c>
      <c r="AB116" s="104">
        <v>540</v>
      </c>
      <c r="AC116" s="104">
        <v>936</v>
      </c>
      <c r="AD116" s="104"/>
      <c r="AE116" s="104">
        <v>738</v>
      </c>
      <c r="AF116" s="104">
        <v>738</v>
      </c>
      <c r="AG116" s="103" t="s">
        <v>3072</v>
      </c>
      <c r="AH116" s="100">
        <v>44805</v>
      </c>
      <c r="AI116" s="100">
        <v>44866</v>
      </c>
      <c r="AJ116" s="100"/>
      <c r="AK116" s="103" t="s">
        <v>67</v>
      </c>
    </row>
    <row r="117" spans="1:37" s="91" customFormat="1" ht="75" x14ac:dyDescent="0.25">
      <c r="A117" s="99" t="s">
        <v>3342</v>
      </c>
      <c r="B117" s="100">
        <v>44760</v>
      </c>
      <c r="C117" s="98">
        <v>545</v>
      </c>
      <c r="D117" s="99" t="s">
        <v>3548</v>
      </c>
      <c r="E117" s="102" t="s">
        <v>3521</v>
      </c>
      <c r="F117" s="100">
        <v>44781</v>
      </c>
      <c r="G117" s="98" t="s">
        <v>3522</v>
      </c>
      <c r="H117" s="103" t="s">
        <v>364</v>
      </c>
      <c r="I117" s="103" t="s">
        <v>716</v>
      </c>
      <c r="J117" s="104">
        <v>132806388</v>
      </c>
      <c r="K117" s="96">
        <v>132806388</v>
      </c>
      <c r="L117" s="96">
        <v>132806388</v>
      </c>
      <c r="M117" s="96">
        <v>12073308</v>
      </c>
      <c r="N117" s="103" t="s">
        <v>1019</v>
      </c>
      <c r="O117" s="103" t="s">
        <v>3523</v>
      </c>
      <c r="P117" s="103" t="s">
        <v>36</v>
      </c>
      <c r="Q117" s="106">
        <v>0</v>
      </c>
      <c r="R117" s="98">
        <v>100</v>
      </c>
      <c r="S117" s="98" t="s">
        <v>43</v>
      </c>
      <c r="T117" s="107">
        <v>30</v>
      </c>
      <c r="U117" s="109">
        <v>849.2</v>
      </c>
      <c r="V117" s="109">
        <v>77.2</v>
      </c>
      <c r="W117" s="109">
        <v>772</v>
      </c>
      <c r="X117" s="110">
        <v>25476</v>
      </c>
      <c r="Y117" s="110">
        <v>23160</v>
      </c>
      <c r="Z117" s="110"/>
      <c r="AA117" s="104">
        <v>156390</v>
      </c>
      <c r="AB117" s="104">
        <v>109650</v>
      </c>
      <c r="AC117" s="104">
        <v>46740</v>
      </c>
      <c r="AD117" s="104"/>
      <c r="AE117" s="104">
        <v>5213</v>
      </c>
      <c r="AF117" s="104">
        <v>5213</v>
      </c>
      <c r="AG117" s="103" t="s">
        <v>3075</v>
      </c>
      <c r="AH117" s="100">
        <v>44805</v>
      </c>
      <c r="AI117" s="100">
        <v>44854</v>
      </c>
      <c r="AJ117" s="100"/>
      <c r="AK117" s="103" t="s">
        <v>3616</v>
      </c>
    </row>
    <row r="118" spans="1:37" s="91" customFormat="1" ht="94.5" x14ac:dyDescent="0.25">
      <c r="A118" s="99" t="s">
        <v>3359</v>
      </c>
      <c r="B118" s="100">
        <v>44760</v>
      </c>
      <c r="C118" s="98">
        <v>545</v>
      </c>
      <c r="D118" s="99"/>
      <c r="E118" s="102" t="s">
        <v>3555</v>
      </c>
      <c r="F118" s="100">
        <v>44788</v>
      </c>
      <c r="G118" s="98" t="s">
        <v>3559</v>
      </c>
      <c r="H118" s="103" t="s">
        <v>364</v>
      </c>
      <c r="I118" s="103" t="s">
        <v>1078</v>
      </c>
      <c r="J118" s="104">
        <v>535597062</v>
      </c>
      <c r="K118" s="96">
        <v>535597062</v>
      </c>
      <c r="L118" s="96">
        <v>535597062</v>
      </c>
      <c r="M118" s="96">
        <v>48690642</v>
      </c>
      <c r="N118" s="103" t="s">
        <v>1126</v>
      </c>
      <c r="O118" s="103" t="s">
        <v>3550</v>
      </c>
      <c r="P118" s="103" t="s">
        <v>36</v>
      </c>
      <c r="Q118" s="106">
        <v>0</v>
      </c>
      <c r="R118" s="98">
        <v>100</v>
      </c>
      <c r="S118" s="98" t="s">
        <v>629</v>
      </c>
      <c r="T118" s="107">
        <v>2</v>
      </c>
      <c r="U118" s="109">
        <v>333082.75</v>
      </c>
      <c r="V118" s="109">
        <v>30280.25</v>
      </c>
      <c r="W118" s="109">
        <v>302802.5</v>
      </c>
      <c r="X118" s="110">
        <v>666165.5</v>
      </c>
      <c r="Y118" s="110">
        <v>605605</v>
      </c>
      <c r="Z118" s="110"/>
      <c r="AA118" s="104">
        <v>1608</v>
      </c>
      <c r="AB118" s="104">
        <v>588</v>
      </c>
      <c r="AC118" s="104">
        <v>1020</v>
      </c>
      <c r="AD118" s="104"/>
      <c r="AE118" s="104">
        <v>804</v>
      </c>
      <c r="AF118" s="104">
        <v>804</v>
      </c>
      <c r="AG118" s="103" t="s">
        <v>3065</v>
      </c>
      <c r="AH118" s="100">
        <v>44805</v>
      </c>
      <c r="AI118" s="100">
        <v>44866</v>
      </c>
      <c r="AJ118" s="100"/>
      <c r="AK118" s="103" t="s">
        <v>2994</v>
      </c>
    </row>
    <row r="119" spans="1:37" s="91" customFormat="1" ht="94.5" x14ac:dyDescent="0.25">
      <c r="A119" s="99" t="s">
        <v>3358</v>
      </c>
      <c r="B119" s="100">
        <v>44760</v>
      </c>
      <c r="C119" s="98">
        <v>545</v>
      </c>
      <c r="D119" s="99"/>
      <c r="E119" s="102" t="s">
        <v>3556</v>
      </c>
      <c r="F119" s="100">
        <v>44788</v>
      </c>
      <c r="G119" s="98" t="s">
        <v>3560</v>
      </c>
      <c r="H119" s="103" t="s">
        <v>364</v>
      </c>
      <c r="I119" s="103" t="s">
        <v>1078</v>
      </c>
      <c r="J119" s="104">
        <v>498291794</v>
      </c>
      <c r="K119" s="96">
        <v>498291794</v>
      </c>
      <c r="L119" s="96">
        <v>498291794</v>
      </c>
      <c r="M119" s="96">
        <v>45299254</v>
      </c>
      <c r="N119" s="103" t="s">
        <v>1126</v>
      </c>
      <c r="O119" s="103" t="s">
        <v>3550</v>
      </c>
      <c r="P119" s="103" t="s">
        <v>36</v>
      </c>
      <c r="Q119" s="106">
        <v>0</v>
      </c>
      <c r="R119" s="98">
        <v>100</v>
      </c>
      <c r="S119" s="98" t="s">
        <v>629</v>
      </c>
      <c r="T119" s="107">
        <v>2</v>
      </c>
      <c r="U119" s="109">
        <v>333082.75</v>
      </c>
      <c r="V119" s="109">
        <v>30280.25</v>
      </c>
      <c r="W119" s="109">
        <v>302802.5</v>
      </c>
      <c r="X119" s="110">
        <v>666165.5</v>
      </c>
      <c r="Y119" s="110">
        <v>605605</v>
      </c>
      <c r="Z119" s="110"/>
      <c r="AA119" s="104">
        <v>1496</v>
      </c>
      <c r="AB119" s="104">
        <v>548</v>
      </c>
      <c r="AC119" s="104">
        <v>948</v>
      </c>
      <c r="AD119" s="104"/>
      <c r="AE119" s="104">
        <v>748</v>
      </c>
      <c r="AF119" s="104">
        <v>748</v>
      </c>
      <c r="AG119" s="103" t="s">
        <v>3064</v>
      </c>
      <c r="AH119" s="100">
        <v>44805</v>
      </c>
      <c r="AI119" s="100">
        <v>44866</v>
      </c>
      <c r="AJ119" s="100"/>
      <c r="AK119" s="103" t="s">
        <v>67</v>
      </c>
    </row>
    <row r="120" spans="1:37" s="91" customFormat="1" ht="168.75" customHeight="1" x14ac:dyDescent="0.25">
      <c r="A120" s="99" t="s">
        <v>3357</v>
      </c>
      <c r="B120" s="100">
        <v>44760</v>
      </c>
      <c r="C120" s="98">
        <v>545</v>
      </c>
      <c r="D120" s="99"/>
      <c r="E120" s="102" t="s">
        <v>3557</v>
      </c>
      <c r="F120" s="100">
        <v>44788</v>
      </c>
      <c r="G120" s="98" t="s">
        <v>3561</v>
      </c>
      <c r="H120" s="103" t="s">
        <v>364</v>
      </c>
      <c r="I120" s="103" t="s">
        <v>1078</v>
      </c>
      <c r="J120" s="104">
        <v>465649684.5</v>
      </c>
      <c r="K120" s="96">
        <v>465649684.5</v>
      </c>
      <c r="L120" s="96">
        <v>465649684.5</v>
      </c>
      <c r="M120" s="96">
        <v>42331789.5</v>
      </c>
      <c r="N120" s="103" t="s">
        <v>1126</v>
      </c>
      <c r="O120" s="103" t="s">
        <v>3550</v>
      </c>
      <c r="P120" s="103" t="s">
        <v>36</v>
      </c>
      <c r="Q120" s="106">
        <v>0</v>
      </c>
      <c r="R120" s="98">
        <v>100</v>
      </c>
      <c r="S120" s="98" t="s">
        <v>629</v>
      </c>
      <c r="T120" s="107">
        <v>2</v>
      </c>
      <c r="U120" s="109">
        <v>333082.75</v>
      </c>
      <c r="V120" s="109">
        <v>30280.25</v>
      </c>
      <c r="W120" s="109">
        <v>302802.5</v>
      </c>
      <c r="X120" s="110">
        <v>666165.5</v>
      </c>
      <c r="Y120" s="110">
        <v>605605</v>
      </c>
      <c r="Z120" s="110"/>
      <c r="AA120" s="104">
        <v>1398</v>
      </c>
      <c r="AB120" s="104">
        <v>514</v>
      </c>
      <c r="AC120" s="104">
        <v>884</v>
      </c>
      <c r="AD120" s="104"/>
      <c r="AE120" s="104">
        <v>699</v>
      </c>
      <c r="AF120" s="104">
        <v>699</v>
      </c>
      <c r="AG120" s="103" t="s">
        <v>3067</v>
      </c>
      <c r="AH120" s="100">
        <v>44805</v>
      </c>
      <c r="AI120" s="100">
        <v>44866</v>
      </c>
      <c r="AJ120" s="100"/>
      <c r="AK120" s="103" t="s">
        <v>67</v>
      </c>
    </row>
    <row r="121" spans="1:37" s="91" customFormat="1" ht="173.25" x14ac:dyDescent="0.25">
      <c r="A121" s="99" t="s">
        <v>3353</v>
      </c>
      <c r="B121" s="100">
        <v>44764</v>
      </c>
      <c r="C121" s="98">
        <v>545</v>
      </c>
      <c r="D121" s="99"/>
      <c r="E121" s="103"/>
      <c r="F121" s="100">
        <v>44795</v>
      </c>
      <c r="G121" s="98" t="s">
        <v>3597</v>
      </c>
      <c r="H121" s="103" t="s">
        <v>74</v>
      </c>
      <c r="I121" s="103" t="s">
        <v>746</v>
      </c>
      <c r="J121" s="104">
        <v>391046619.19999999</v>
      </c>
      <c r="K121" s="96">
        <v>391046619.19999999</v>
      </c>
      <c r="L121" s="96">
        <v>391046619.19999999</v>
      </c>
      <c r="M121" s="96">
        <v>35549692.654545456</v>
      </c>
      <c r="N121" s="103" t="s">
        <v>3598</v>
      </c>
      <c r="O121" s="103" t="s">
        <v>3599</v>
      </c>
      <c r="P121" s="103" t="s">
        <v>3601</v>
      </c>
      <c r="Q121" s="106"/>
      <c r="R121" s="98">
        <v>100</v>
      </c>
      <c r="S121" s="98" t="s">
        <v>26</v>
      </c>
      <c r="T121" s="114">
        <v>10</v>
      </c>
      <c r="U121" s="109">
        <v>47284.959999999999</v>
      </c>
      <c r="V121" s="109">
        <v>4298.6327272727267</v>
      </c>
      <c r="W121" s="109">
        <v>42986.327272727271</v>
      </c>
      <c r="X121" s="110">
        <v>472849.6</v>
      </c>
      <c r="Y121" s="110">
        <v>429863.27272727271</v>
      </c>
      <c r="Z121" s="110">
        <v>430000</v>
      </c>
      <c r="AA121" s="104">
        <v>8270</v>
      </c>
      <c r="AB121" s="104">
        <v>8270</v>
      </c>
      <c r="AC121" s="104"/>
      <c r="AD121" s="104"/>
      <c r="AE121" s="104">
        <v>827</v>
      </c>
      <c r="AF121" s="104">
        <v>827</v>
      </c>
      <c r="AG121" s="103" t="s">
        <v>3602</v>
      </c>
      <c r="AH121" s="100">
        <v>44910</v>
      </c>
      <c r="AI121" s="100"/>
      <c r="AJ121" s="100"/>
      <c r="AK121" s="103" t="s">
        <v>67</v>
      </c>
    </row>
    <row r="122" spans="1:37" s="91" customFormat="1" ht="156" customHeight="1" x14ac:dyDescent="0.25">
      <c r="A122" s="99" t="s">
        <v>3351</v>
      </c>
      <c r="B122" s="100">
        <v>44764</v>
      </c>
      <c r="C122" s="98">
        <v>545</v>
      </c>
      <c r="D122" s="99"/>
      <c r="E122" s="102" t="s">
        <v>3570</v>
      </c>
      <c r="F122" s="100">
        <v>44788</v>
      </c>
      <c r="G122" s="98" t="s">
        <v>3563</v>
      </c>
      <c r="H122" s="103" t="s">
        <v>74</v>
      </c>
      <c r="I122" s="103" t="s">
        <v>742</v>
      </c>
      <c r="J122" s="104">
        <v>296916840</v>
      </c>
      <c r="K122" s="96">
        <v>296916840</v>
      </c>
      <c r="L122" s="96">
        <v>296916840</v>
      </c>
      <c r="M122" s="96">
        <v>26992440</v>
      </c>
      <c r="N122" s="103" t="s">
        <v>3568</v>
      </c>
      <c r="O122" s="103" t="s">
        <v>3569</v>
      </c>
      <c r="P122" s="103" t="s">
        <v>37</v>
      </c>
      <c r="Q122" s="106">
        <v>0</v>
      </c>
      <c r="R122" s="98">
        <v>100</v>
      </c>
      <c r="S122" s="98" t="s">
        <v>26</v>
      </c>
      <c r="T122" s="107">
        <v>9.6</v>
      </c>
      <c r="U122" s="109">
        <v>618576.75</v>
      </c>
      <c r="V122" s="109">
        <v>56234.25</v>
      </c>
      <c r="W122" s="109">
        <v>562342.5</v>
      </c>
      <c r="X122" s="110">
        <v>5938336.7999999998</v>
      </c>
      <c r="Y122" s="110">
        <v>5398488</v>
      </c>
      <c r="Z122" s="110"/>
      <c r="AA122" s="104">
        <v>480</v>
      </c>
      <c r="AB122" s="104">
        <v>201.6</v>
      </c>
      <c r="AC122" s="104">
        <v>278.39999999999998</v>
      </c>
      <c r="AD122" s="104"/>
      <c r="AE122" s="104">
        <v>50</v>
      </c>
      <c r="AF122" s="104">
        <v>50</v>
      </c>
      <c r="AG122" s="103" t="s">
        <v>3577</v>
      </c>
      <c r="AH122" s="100">
        <v>44866</v>
      </c>
      <c r="AI122" s="100">
        <v>44910</v>
      </c>
      <c r="AJ122" s="100"/>
      <c r="AK122" s="103" t="s">
        <v>67</v>
      </c>
    </row>
    <row r="123" spans="1:37" s="91" customFormat="1" ht="362.25" x14ac:dyDescent="0.25">
      <c r="A123" s="99" t="s">
        <v>3352</v>
      </c>
      <c r="B123" s="100">
        <v>44764</v>
      </c>
      <c r="C123" s="98">
        <v>545</v>
      </c>
      <c r="D123" s="99"/>
      <c r="E123" s="103"/>
      <c r="F123" s="100">
        <v>44795</v>
      </c>
      <c r="G123" s="98" t="s">
        <v>3603</v>
      </c>
      <c r="H123" s="103" t="s">
        <v>74</v>
      </c>
      <c r="I123" s="103" t="s">
        <v>746</v>
      </c>
      <c r="J123" s="104">
        <v>357947147.19999999</v>
      </c>
      <c r="K123" s="96">
        <v>357947147.19999999</v>
      </c>
      <c r="L123" s="96">
        <v>357947147.19999999</v>
      </c>
      <c r="M123" s="96">
        <v>32540649.745454546</v>
      </c>
      <c r="N123" s="103" t="s">
        <v>3598</v>
      </c>
      <c r="O123" s="103" t="s">
        <v>3599</v>
      </c>
      <c r="P123" s="103" t="s">
        <v>3601</v>
      </c>
      <c r="Q123" s="106"/>
      <c r="R123" s="98">
        <v>100</v>
      </c>
      <c r="S123" s="98" t="s">
        <v>26</v>
      </c>
      <c r="T123" s="107">
        <v>10</v>
      </c>
      <c r="U123" s="109">
        <v>47284.959999999999</v>
      </c>
      <c r="V123" s="109">
        <v>4298.6327272727267</v>
      </c>
      <c r="W123" s="109">
        <v>42986.327272727271</v>
      </c>
      <c r="X123" s="110">
        <v>472849.6</v>
      </c>
      <c r="Y123" s="110">
        <v>429863.27272727271</v>
      </c>
      <c r="Z123" s="110">
        <v>430000</v>
      </c>
      <c r="AA123" s="104">
        <v>7570</v>
      </c>
      <c r="AB123" s="104">
        <v>7570</v>
      </c>
      <c r="AC123" s="104"/>
      <c r="AD123" s="104"/>
      <c r="AE123" s="104">
        <v>757</v>
      </c>
      <c r="AF123" s="104">
        <v>757</v>
      </c>
      <c r="AG123" s="103" t="s">
        <v>3604</v>
      </c>
      <c r="AH123" s="100">
        <v>44907</v>
      </c>
      <c r="AI123" s="100"/>
      <c r="AJ123" s="100"/>
      <c r="AK123" s="103" t="s">
        <v>67</v>
      </c>
    </row>
    <row r="124" spans="1:37" s="91" customFormat="1" ht="110.25" x14ac:dyDescent="0.25">
      <c r="A124" s="99" t="s">
        <v>3350</v>
      </c>
      <c r="B124" s="100">
        <v>44764</v>
      </c>
      <c r="C124" s="98">
        <v>545</v>
      </c>
      <c r="D124" s="99"/>
      <c r="E124" s="102" t="s">
        <v>3571</v>
      </c>
      <c r="F124" s="100">
        <v>44788</v>
      </c>
      <c r="G124" s="98" t="s">
        <v>3564</v>
      </c>
      <c r="H124" s="103" t="s">
        <v>537</v>
      </c>
      <c r="I124" s="103" t="s">
        <v>3071</v>
      </c>
      <c r="J124" s="104">
        <v>42479547.259999998</v>
      </c>
      <c r="K124" s="96">
        <v>42479547.259999998</v>
      </c>
      <c r="L124" s="96">
        <v>42479547.259999998</v>
      </c>
      <c r="M124" s="96">
        <v>3861777.0236363634</v>
      </c>
      <c r="N124" s="103" t="s">
        <v>3573</v>
      </c>
      <c r="O124" s="103" t="s">
        <v>3574</v>
      </c>
      <c r="P124" s="103" t="s">
        <v>2990</v>
      </c>
      <c r="Q124" s="106">
        <v>0</v>
      </c>
      <c r="R124" s="98">
        <v>100</v>
      </c>
      <c r="S124" s="98" t="s">
        <v>629</v>
      </c>
      <c r="T124" s="107">
        <v>18.542000000000002</v>
      </c>
      <c r="U124" s="109">
        <v>47.729999995505594</v>
      </c>
      <c r="V124" s="109">
        <v>4.3390909086823264</v>
      </c>
      <c r="W124" s="109">
        <v>43.390909086823271</v>
      </c>
      <c r="X124" s="110">
        <v>885.00965991666476</v>
      </c>
      <c r="Y124" s="110">
        <v>804.55423628787719</v>
      </c>
      <c r="Z124" s="110"/>
      <c r="AA124" s="104">
        <v>889996.80000000005</v>
      </c>
      <c r="AB124" s="104">
        <v>889996.80000000005</v>
      </c>
      <c r="AC124" s="104"/>
      <c r="AD124" s="104"/>
      <c r="AE124" s="104">
        <v>47998.964512997518</v>
      </c>
      <c r="AF124" s="104">
        <v>47999</v>
      </c>
      <c r="AG124" s="103" t="s">
        <v>3578</v>
      </c>
      <c r="AH124" s="100">
        <v>44805</v>
      </c>
      <c r="AI124" s="100"/>
      <c r="AJ124" s="100"/>
      <c r="AK124" s="103" t="s">
        <v>67</v>
      </c>
    </row>
    <row r="125" spans="1:37" s="91" customFormat="1" ht="409.5" x14ac:dyDescent="0.25">
      <c r="A125" s="99" t="s">
        <v>3349</v>
      </c>
      <c r="B125" s="100">
        <v>44764</v>
      </c>
      <c r="C125" s="98">
        <v>545</v>
      </c>
      <c r="D125" s="99"/>
      <c r="E125" s="103"/>
      <c r="F125" s="100">
        <v>44795</v>
      </c>
      <c r="G125" s="98" t="s">
        <v>3611</v>
      </c>
      <c r="H125" s="103" t="s">
        <v>537</v>
      </c>
      <c r="I125" s="103" t="s">
        <v>898</v>
      </c>
      <c r="J125" s="104">
        <v>432643649.75999999</v>
      </c>
      <c r="K125" s="96">
        <v>432643649.75999999</v>
      </c>
      <c r="L125" s="96">
        <v>432643649.75999999</v>
      </c>
      <c r="M125" s="96">
        <v>39331240.88727273</v>
      </c>
      <c r="N125" s="103" t="s">
        <v>1065</v>
      </c>
      <c r="O125" s="103" t="s">
        <v>3606</v>
      </c>
      <c r="P125" s="103" t="s">
        <v>2990</v>
      </c>
      <c r="Q125" s="106"/>
      <c r="R125" s="98">
        <v>100</v>
      </c>
      <c r="S125" s="98" t="s">
        <v>2023</v>
      </c>
      <c r="T125" s="107">
        <v>112</v>
      </c>
      <c r="U125" s="109">
        <v>7899.57</v>
      </c>
      <c r="V125" s="109">
        <v>718.14272727272726</v>
      </c>
      <c r="W125" s="109">
        <v>7181.4272727272728</v>
      </c>
      <c r="X125" s="110">
        <v>884751.84</v>
      </c>
      <c r="Y125" s="110">
        <v>804319.85454545449</v>
      </c>
      <c r="Z125" s="110"/>
      <c r="AA125" s="104">
        <v>54768</v>
      </c>
      <c r="AB125" s="104">
        <v>54768</v>
      </c>
      <c r="AC125" s="104"/>
      <c r="AD125" s="104"/>
      <c r="AE125" s="104">
        <v>489</v>
      </c>
      <c r="AF125" s="104">
        <v>489</v>
      </c>
      <c r="AG125" s="103" t="s">
        <v>3612</v>
      </c>
      <c r="AH125" s="100">
        <v>44866</v>
      </c>
      <c r="AI125" s="100"/>
      <c r="AJ125" s="100"/>
      <c r="AK125" s="103" t="s">
        <v>67</v>
      </c>
    </row>
    <row r="126" spans="1:37" s="91" customFormat="1" ht="245.25" customHeight="1" x14ac:dyDescent="0.25">
      <c r="A126" s="99" t="s">
        <v>3348</v>
      </c>
      <c r="B126" s="100">
        <v>44764</v>
      </c>
      <c r="C126" s="98">
        <v>545</v>
      </c>
      <c r="D126" s="99"/>
      <c r="E126" s="102" t="s">
        <v>3572</v>
      </c>
      <c r="F126" s="100">
        <v>44788</v>
      </c>
      <c r="G126" s="98" t="s">
        <v>3565</v>
      </c>
      <c r="H126" s="103" t="s">
        <v>537</v>
      </c>
      <c r="I126" s="103" t="s">
        <v>710</v>
      </c>
      <c r="J126" s="104">
        <v>255746009.22999999</v>
      </c>
      <c r="K126" s="96">
        <v>255746009.22999999</v>
      </c>
      <c r="L126" s="96">
        <v>255746009.22999999</v>
      </c>
      <c r="M126" s="96">
        <v>23249637.202727269</v>
      </c>
      <c r="N126" s="103" t="s">
        <v>3573</v>
      </c>
      <c r="O126" s="103" t="s">
        <v>3575</v>
      </c>
      <c r="P126" s="103" t="s">
        <v>2990</v>
      </c>
      <c r="Q126" s="106">
        <v>0</v>
      </c>
      <c r="R126" s="98">
        <v>100</v>
      </c>
      <c r="S126" s="98" t="s">
        <v>51</v>
      </c>
      <c r="T126" s="107">
        <v>27854.400000000001</v>
      </c>
      <c r="U126" s="109">
        <v>31.769999999751551</v>
      </c>
      <c r="V126" s="109">
        <v>2.8881818181592323</v>
      </c>
      <c r="W126" s="109">
        <v>28.881818181592319</v>
      </c>
      <c r="X126" s="110">
        <v>884934.28799307963</v>
      </c>
      <c r="Y126" s="110">
        <v>804485.71635734511</v>
      </c>
      <c r="Z126" s="110"/>
      <c r="AA126" s="104">
        <v>8049921.5999999996</v>
      </c>
      <c r="AB126" s="104">
        <v>1671264</v>
      </c>
      <c r="AC126" s="104">
        <v>6378657.5999999996</v>
      </c>
      <c r="AD126" s="104"/>
      <c r="AE126" s="104">
        <v>288.99999999999994</v>
      </c>
      <c r="AF126" s="104">
        <v>289</v>
      </c>
      <c r="AG126" s="103" t="s">
        <v>3576</v>
      </c>
      <c r="AH126" s="100">
        <v>44805</v>
      </c>
      <c r="AI126" s="100">
        <v>44896</v>
      </c>
      <c r="AJ126" s="100"/>
      <c r="AK126" s="103" t="s">
        <v>67</v>
      </c>
    </row>
    <row r="127" spans="1:37" s="91" customFormat="1" ht="409.5" x14ac:dyDescent="0.25">
      <c r="A127" s="99" t="s">
        <v>3347</v>
      </c>
      <c r="B127" s="100">
        <v>44764</v>
      </c>
      <c r="C127" s="98">
        <v>545</v>
      </c>
      <c r="D127" s="99"/>
      <c r="E127" s="103"/>
      <c r="F127" s="100">
        <v>44795</v>
      </c>
      <c r="G127" s="98" t="s">
        <v>3605</v>
      </c>
      <c r="H127" s="103" t="s">
        <v>537</v>
      </c>
      <c r="I127" s="103" t="s">
        <v>3240</v>
      </c>
      <c r="J127" s="104">
        <v>323819173.44</v>
      </c>
      <c r="K127" s="96">
        <v>325588677.12</v>
      </c>
      <c r="L127" s="96">
        <v>325588677.12</v>
      </c>
      <c r="M127" s="96">
        <v>29598970.647272725</v>
      </c>
      <c r="N127" s="103" t="s">
        <v>1065</v>
      </c>
      <c r="O127" s="103" t="s">
        <v>3606</v>
      </c>
      <c r="P127" s="103" t="s">
        <v>2990</v>
      </c>
      <c r="Q127" s="106">
        <v>0</v>
      </c>
      <c r="R127" s="98">
        <v>100</v>
      </c>
      <c r="S127" s="98" t="s">
        <v>2023</v>
      </c>
      <c r="T127" s="107">
        <v>112</v>
      </c>
      <c r="U127" s="109">
        <v>7899.57</v>
      </c>
      <c r="V127" s="109">
        <v>718.14272727272726</v>
      </c>
      <c r="W127" s="109">
        <v>7181.4272727272728</v>
      </c>
      <c r="X127" s="110">
        <v>884751.84</v>
      </c>
      <c r="Y127" s="110">
        <v>804319.85454545449</v>
      </c>
      <c r="Z127" s="110">
        <v>804320</v>
      </c>
      <c r="AA127" s="104">
        <v>40992</v>
      </c>
      <c r="AB127" s="104">
        <v>26320</v>
      </c>
      <c r="AC127" s="104">
        <v>14896</v>
      </c>
      <c r="AD127" s="104"/>
      <c r="AE127" s="104">
        <v>366</v>
      </c>
      <c r="AF127" s="104">
        <v>366</v>
      </c>
      <c r="AG127" s="103" t="s">
        <v>3607</v>
      </c>
      <c r="AH127" s="111" t="s">
        <v>3608</v>
      </c>
      <c r="AI127" s="100">
        <v>44896</v>
      </c>
      <c r="AJ127" s="100"/>
      <c r="AK127" s="103" t="s">
        <v>67</v>
      </c>
    </row>
    <row r="128" spans="1:37" s="91" customFormat="1" ht="409.5" x14ac:dyDescent="0.25">
      <c r="A128" s="99" t="s">
        <v>3346</v>
      </c>
      <c r="B128" s="100">
        <v>44764</v>
      </c>
      <c r="C128" s="98">
        <v>545</v>
      </c>
      <c r="D128" s="99"/>
      <c r="E128" s="103"/>
      <c r="F128" s="100">
        <v>44795</v>
      </c>
      <c r="G128" s="98" t="s">
        <v>3609</v>
      </c>
      <c r="H128" s="103" t="s">
        <v>537</v>
      </c>
      <c r="I128" s="103" t="s">
        <v>3240</v>
      </c>
      <c r="J128" s="104">
        <v>419372372.16000003</v>
      </c>
      <c r="K128" s="96">
        <v>419372372.16000003</v>
      </c>
      <c r="L128" s="96">
        <v>419372372.16000003</v>
      </c>
      <c r="M128" s="96">
        <v>38124761.105454549</v>
      </c>
      <c r="N128" s="103" t="s">
        <v>1065</v>
      </c>
      <c r="O128" s="103" t="s">
        <v>3606</v>
      </c>
      <c r="P128" s="103" t="s">
        <v>2990</v>
      </c>
      <c r="Q128" s="106"/>
      <c r="R128" s="98">
        <v>100</v>
      </c>
      <c r="S128" s="98" t="s">
        <v>2023</v>
      </c>
      <c r="T128" s="107">
        <v>112</v>
      </c>
      <c r="U128" s="109">
        <v>7899.5700000000006</v>
      </c>
      <c r="V128" s="109">
        <v>718.14272727272737</v>
      </c>
      <c r="W128" s="109">
        <v>7181.4272727272728</v>
      </c>
      <c r="X128" s="110">
        <v>884751.84000000008</v>
      </c>
      <c r="Y128" s="110">
        <v>804319.85454545449</v>
      </c>
      <c r="Z128" s="110"/>
      <c r="AA128" s="104">
        <v>53088</v>
      </c>
      <c r="AB128" s="104">
        <v>34496</v>
      </c>
      <c r="AC128" s="104">
        <v>18592</v>
      </c>
      <c r="AD128" s="104"/>
      <c r="AE128" s="104">
        <v>474</v>
      </c>
      <c r="AF128" s="104">
        <v>474</v>
      </c>
      <c r="AG128" s="103" t="s">
        <v>3610</v>
      </c>
      <c r="AH128" s="100">
        <v>44866</v>
      </c>
      <c r="AI128" s="100">
        <v>44896</v>
      </c>
      <c r="AJ128" s="100"/>
      <c r="AK128" s="103" t="s">
        <v>67</v>
      </c>
    </row>
    <row r="129" spans="1:37" s="91" customFormat="1" ht="126" x14ac:dyDescent="0.25">
      <c r="A129" s="99" t="s">
        <v>3345</v>
      </c>
      <c r="B129" s="100">
        <v>44764</v>
      </c>
      <c r="C129" s="98">
        <v>545</v>
      </c>
      <c r="D129" s="99"/>
      <c r="E129" s="102" t="s">
        <v>3579</v>
      </c>
      <c r="F129" s="100">
        <v>44788</v>
      </c>
      <c r="G129" s="98" t="s">
        <v>3566</v>
      </c>
      <c r="H129" s="103" t="s">
        <v>74</v>
      </c>
      <c r="I129" s="103" t="s">
        <v>742</v>
      </c>
      <c r="J129" s="104">
        <v>261286819.19999999</v>
      </c>
      <c r="K129" s="96">
        <v>261286819.19999999</v>
      </c>
      <c r="L129" s="96">
        <v>261286819.19999999</v>
      </c>
      <c r="M129" s="96">
        <v>23753347.199999999</v>
      </c>
      <c r="N129" s="103" t="s">
        <v>3582</v>
      </c>
      <c r="O129" s="103" t="s">
        <v>3569</v>
      </c>
      <c r="P129" s="103" t="s">
        <v>37</v>
      </c>
      <c r="Q129" s="106">
        <v>0</v>
      </c>
      <c r="R129" s="98">
        <v>100</v>
      </c>
      <c r="S129" s="98" t="s">
        <v>26</v>
      </c>
      <c r="T129" s="107">
        <v>9.6</v>
      </c>
      <c r="U129" s="109">
        <v>618576.75</v>
      </c>
      <c r="V129" s="109">
        <v>56234.25</v>
      </c>
      <c r="W129" s="109">
        <v>562342.5</v>
      </c>
      <c r="X129" s="110">
        <v>5938336.7999999998</v>
      </c>
      <c r="Y129" s="110">
        <v>5398488</v>
      </c>
      <c r="Z129" s="110"/>
      <c r="AA129" s="104">
        <v>422.4</v>
      </c>
      <c r="AB129" s="104">
        <v>182.4</v>
      </c>
      <c r="AC129" s="104">
        <v>240</v>
      </c>
      <c r="AD129" s="104"/>
      <c r="AE129" s="104">
        <v>44</v>
      </c>
      <c r="AF129" s="104">
        <v>44</v>
      </c>
      <c r="AG129" s="103" t="s">
        <v>3583</v>
      </c>
      <c r="AH129" s="100">
        <v>44866</v>
      </c>
      <c r="AI129" s="100">
        <v>44910</v>
      </c>
      <c r="AJ129" s="100"/>
      <c r="AK129" s="103" t="s">
        <v>67</v>
      </c>
    </row>
    <row r="130" spans="1:37" s="91" customFormat="1" ht="126" x14ac:dyDescent="0.25">
      <c r="A130" s="99" t="s">
        <v>3344</v>
      </c>
      <c r="B130" s="100">
        <v>44764</v>
      </c>
      <c r="C130" s="98">
        <v>545</v>
      </c>
      <c r="D130" s="99"/>
      <c r="E130" s="102" t="s">
        <v>3580</v>
      </c>
      <c r="F130" s="100">
        <v>44788</v>
      </c>
      <c r="G130" s="98" t="s">
        <v>3567</v>
      </c>
      <c r="H130" s="103" t="s">
        <v>74</v>
      </c>
      <c r="I130" s="103" t="s">
        <v>3343</v>
      </c>
      <c r="J130" s="104">
        <v>62352536.399999999</v>
      </c>
      <c r="K130" s="96">
        <v>62352536.399999999</v>
      </c>
      <c r="L130" s="96">
        <v>62352536.399999999</v>
      </c>
      <c r="M130" s="96">
        <v>5668412.4000000004</v>
      </c>
      <c r="N130" s="103" t="s">
        <v>3582</v>
      </c>
      <c r="O130" s="103" t="s">
        <v>3584</v>
      </c>
      <c r="P130" s="103" t="s">
        <v>37</v>
      </c>
      <c r="Q130" s="106">
        <v>0</v>
      </c>
      <c r="R130" s="98">
        <v>100</v>
      </c>
      <c r="S130" s="98" t="s">
        <v>26</v>
      </c>
      <c r="T130" s="107">
        <v>8.4</v>
      </c>
      <c r="U130" s="109">
        <v>247430.69999999998</v>
      </c>
      <c r="V130" s="109">
        <v>22493.7</v>
      </c>
      <c r="W130" s="109">
        <v>224936.99999999997</v>
      </c>
      <c r="X130" s="110">
        <v>2078417.88</v>
      </c>
      <c r="Y130" s="110">
        <v>1889470.7999999998</v>
      </c>
      <c r="Z130" s="110"/>
      <c r="AA130" s="104">
        <v>252</v>
      </c>
      <c r="AB130" s="104">
        <v>100.8</v>
      </c>
      <c r="AC130" s="104">
        <v>151.19999999999999</v>
      </c>
      <c r="AD130" s="104"/>
      <c r="AE130" s="104">
        <v>30</v>
      </c>
      <c r="AF130" s="104">
        <v>30</v>
      </c>
      <c r="AG130" s="103" t="s">
        <v>3585</v>
      </c>
      <c r="AH130" s="100">
        <v>44835</v>
      </c>
      <c r="AI130" s="100">
        <v>44910</v>
      </c>
      <c r="AJ130" s="100"/>
      <c r="AK130" s="103" t="s">
        <v>67</v>
      </c>
    </row>
    <row r="131" spans="1:37" s="91" customFormat="1" ht="186" customHeight="1" x14ac:dyDescent="0.25">
      <c r="A131" s="99" t="s">
        <v>3586</v>
      </c>
      <c r="B131" s="100">
        <v>44768</v>
      </c>
      <c r="C131" s="98">
        <v>545</v>
      </c>
      <c r="D131" s="99" t="s">
        <v>3646</v>
      </c>
      <c r="E131" s="102" t="s">
        <v>3647</v>
      </c>
      <c r="F131" s="100">
        <v>44788</v>
      </c>
      <c r="G131" s="98" t="s">
        <v>3587</v>
      </c>
      <c r="H131" s="103" t="s">
        <v>537</v>
      </c>
      <c r="I131" s="103" t="s">
        <v>707</v>
      </c>
      <c r="J131" s="104">
        <v>101905986</v>
      </c>
      <c r="K131" s="96">
        <v>101905986</v>
      </c>
      <c r="L131" s="96">
        <v>101905986</v>
      </c>
      <c r="M131" s="96">
        <v>9264180.5454545449</v>
      </c>
      <c r="N131" s="103" t="s">
        <v>1634</v>
      </c>
      <c r="O131" s="103" t="s">
        <v>3588</v>
      </c>
      <c r="P131" s="103" t="s">
        <v>37</v>
      </c>
      <c r="Q131" s="106">
        <v>0</v>
      </c>
      <c r="R131" s="98">
        <v>100</v>
      </c>
      <c r="S131" s="98" t="s">
        <v>51</v>
      </c>
      <c r="T131" s="107">
        <v>50</v>
      </c>
      <c r="U131" s="109">
        <v>1004.99</v>
      </c>
      <c r="V131" s="109">
        <v>91.36272727272727</v>
      </c>
      <c r="W131" s="109">
        <v>913.62727272727273</v>
      </c>
      <c r="X131" s="110">
        <v>50249.5</v>
      </c>
      <c r="Y131" s="110">
        <v>45681.36363636364</v>
      </c>
      <c r="Z131" s="110"/>
      <c r="AA131" s="104">
        <v>101400</v>
      </c>
      <c r="AB131" s="104">
        <v>101400</v>
      </c>
      <c r="AC131" s="104"/>
      <c r="AD131" s="104"/>
      <c r="AE131" s="104">
        <v>2028</v>
      </c>
      <c r="AF131" s="104">
        <v>2028</v>
      </c>
      <c r="AG131" s="103" t="s">
        <v>3589</v>
      </c>
      <c r="AH131" s="100">
        <v>44805</v>
      </c>
      <c r="AI131" s="100"/>
      <c r="AJ131" s="100"/>
      <c r="AK131" s="103" t="s">
        <v>67</v>
      </c>
    </row>
    <row r="132" spans="1:37" s="91" customFormat="1" ht="75" x14ac:dyDescent="0.25">
      <c r="A132" s="99" t="s">
        <v>3617</v>
      </c>
      <c r="B132" s="100">
        <v>44768</v>
      </c>
      <c r="C132" s="98">
        <v>545</v>
      </c>
      <c r="D132" s="99" t="s">
        <v>3640</v>
      </c>
      <c r="E132" s="102" t="s">
        <v>3641</v>
      </c>
      <c r="F132" s="100">
        <v>44799</v>
      </c>
      <c r="G132" s="98" t="s">
        <v>3620</v>
      </c>
      <c r="H132" s="103" t="s">
        <v>74</v>
      </c>
      <c r="I132" s="103" t="s">
        <v>730</v>
      </c>
      <c r="J132" s="104">
        <v>419994000</v>
      </c>
      <c r="K132" s="96">
        <v>419994000</v>
      </c>
      <c r="L132" s="96">
        <v>419994000</v>
      </c>
      <c r="M132" s="96">
        <v>38181272.727272727</v>
      </c>
      <c r="N132" s="103" t="s">
        <v>1014</v>
      </c>
      <c r="O132" s="103" t="s">
        <v>3642</v>
      </c>
      <c r="P132" s="103" t="s">
        <v>33</v>
      </c>
      <c r="Q132" s="106">
        <v>0</v>
      </c>
      <c r="R132" s="98">
        <v>100</v>
      </c>
      <c r="S132" s="98" t="s">
        <v>26</v>
      </c>
      <c r="T132" s="107">
        <v>5</v>
      </c>
      <c r="U132" s="109">
        <v>18666.400000000001</v>
      </c>
      <c r="V132" s="109">
        <v>1696.9454545454546</v>
      </c>
      <c r="W132" s="109">
        <v>16969.454545454548</v>
      </c>
      <c r="X132" s="110">
        <v>93332</v>
      </c>
      <c r="Y132" s="110">
        <v>84847.272727272735</v>
      </c>
      <c r="Z132" s="110" t="s">
        <v>616</v>
      </c>
      <c r="AA132" s="104">
        <v>22500</v>
      </c>
      <c r="AB132" s="104">
        <v>22500</v>
      </c>
      <c r="AC132" s="104"/>
      <c r="AD132" s="104"/>
      <c r="AE132" s="104">
        <v>4500</v>
      </c>
      <c r="AF132" s="104">
        <v>4500</v>
      </c>
      <c r="AG132" s="103" t="s">
        <v>3643</v>
      </c>
      <c r="AH132" s="100">
        <v>44835</v>
      </c>
      <c r="AI132" s="100"/>
      <c r="AJ132" s="100"/>
      <c r="AK132" s="103" t="s">
        <v>67</v>
      </c>
    </row>
    <row r="133" spans="1:37" s="91" customFormat="1" ht="75" x14ac:dyDescent="0.25">
      <c r="A133" s="99" t="s">
        <v>3618</v>
      </c>
      <c r="B133" s="100">
        <v>44768</v>
      </c>
      <c r="C133" s="98">
        <v>545</v>
      </c>
      <c r="D133" s="99" t="s">
        <v>3644</v>
      </c>
      <c r="E133" s="102" t="s">
        <v>3645</v>
      </c>
      <c r="F133" s="100">
        <v>44799</v>
      </c>
      <c r="G133" s="98" t="s">
        <v>3621</v>
      </c>
      <c r="H133" s="103" t="s">
        <v>537</v>
      </c>
      <c r="I133" s="103" t="s">
        <v>3619</v>
      </c>
      <c r="J133" s="104">
        <v>346822721.27999997</v>
      </c>
      <c r="K133" s="96">
        <v>345053217.60000002</v>
      </c>
      <c r="L133" s="96">
        <v>345053217.60000002</v>
      </c>
      <c r="M133" s="96">
        <v>31368474.327272728</v>
      </c>
      <c r="N133" s="103" t="s">
        <v>1065</v>
      </c>
      <c r="O133" s="103" t="s">
        <v>3606</v>
      </c>
      <c r="P133" s="103" t="s">
        <v>2990</v>
      </c>
      <c r="Q133" s="106">
        <v>0</v>
      </c>
      <c r="R133" s="98">
        <v>100</v>
      </c>
      <c r="S133" s="98" t="s">
        <v>34</v>
      </c>
      <c r="T133" s="107">
        <v>112</v>
      </c>
      <c r="U133" s="109">
        <v>7899.57</v>
      </c>
      <c r="V133" s="109">
        <v>718.14272727272726</v>
      </c>
      <c r="W133" s="109">
        <v>7181.4272727272728</v>
      </c>
      <c r="X133" s="110">
        <v>884751.84</v>
      </c>
      <c r="Y133" s="110">
        <v>804319.85454545449</v>
      </c>
      <c r="Z133" s="110">
        <v>804320</v>
      </c>
      <c r="AA133" s="104">
        <v>43904</v>
      </c>
      <c r="AB133" s="104">
        <v>28784</v>
      </c>
      <c r="AC133" s="104">
        <v>15120</v>
      </c>
      <c r="AD133" s="104"/>
      <c r="AE133" s="104">
        <v>392</v>
      </c>
      <c r="AF133" s="104">
        <v>392</v>
      </c>
      <c r="AG133" s="103" t="s">
        <v>2993</v>
      </c>
      <c r="AH133" s="100">
        <v>44866</v>
      </c>
      <c r="AI133" s="100">
        <v>44896</v>
      </c>
      <c r="AJ133" s="100"/>
      <c r="AK133" s="103" t="s">
        <v>67</v>
      </c>
    </row>
    <row r="134" spans="1:37" s="91" customFormat="1" ht="299.25" x14ac:dyDescent="0.25">
      <c r="A134" s="99" t="s">
        <v>3528</v>
      </c>
      <c r="B134" s="100">
        <v>44782</v>
      </c>
      <c r="C134" s="98">
        <v>545</v>
      </c>
      <c r="D134" s="99" t="s">
        <v>3636</v>
      </c>
      <c r="E134" s="102" t="s">
        <v>3637</v>
      </c>
      <c r="F134" s="100">
        <v>44802</v>
      </c>
      <c r="G134" s="98" t="s">
        <v>3638</v>
      </c>
      <c r="H134" s="103" t="s">
        <v>77</v>
      </c>
      <c r="I134" s="103" t="s">
        <v>636</v>
      </c>
      <c r="J134" s="104">
        <v>244190583.90000001</v>
      </c>
      <c r="K134" s="96">
        <v>244190583.90000001</v>
      </c>
      <c r="L134" s="96">
        <v>244190583.90000001</v>
      </c>
      <c r="M134" s="96">
        <v>22199143.990909092</v>
      </c>
      <c r="N134" s="103" t="s">
        <v>1646</v>
      </c>
      <c r="O134" s="103" t="s">
        <v>3626</v>
      </c>
      <c r="P134" s="103" t="s">
        <v>563</v>
      </c>
      <c r="Q134" s="106">
        <v>0</v>
      </c>
      <c r="R134" s="98">
        <v>100</v>
      </c>
      <c r="S134" s="98" t="s">
        <v>26</v>
      </c>
      <c r="T134" s="107">
        <v>5</v>
      </c>
      <c r="U134" s="109">
        <v>904409.57000000007</v>
      </c>
      <c r="V134" s="109">
        <v>82219.051818181833</v>
      </c>
      <c r="W134" s="109">
        <v>822190.51818181819</v>
      </c>
      <c r="X134" s="110">
        <v>4522047.8500000006</v>
      </c>
      <c r="Y134" s="110">
        <v>4110952.5909090908</v>
      </c>
      <c r="Z134" s="110">
        <v>5138690.78</v>
      </c>
      <c r="AA134" s="104">
        <v>270</v>
      </c>
      <c r="AB134" s="104">
        <v>270</v>
      </c>
      <c r="AC134" s="104"/>
      <c r="AD134" s="104"/>
      <c r="AE134" s="104">
        <v>54</v>
      </c>
      <c r="AF134" s="104">
        <v>54</v>
      </c>
      <c r="AG134" s="103" t="s">
        <v>3639</v>
      </c>
      <c r="AH134" s="100">
        <v>44814</v>
      </c>
      <c r="AI134" s="100"/>
      <c r="AJ134" s="100"/>
      <c r="AK134" s="103" t="s">
        <v>67</v>
      </c>
    </row>
    <row r="135" spans="1:37" s="91" customFormat="1" ht="252" customHeight="1" x14ac:dyDescent="0.25">
      <c r="A135" s="99" t="s">
        <v>3527</v>
      </c>
      <c r="B135" s="100">
        <v>44782</v>
      </c>
      <c r="C135" s="98">
        <v>545</v>
      </c>
      <c r="D135" s="99" t="s">
        <v>3628</v>
      </c>
      <c r="E135" s="102" t="s">
        <v>3629</v>
      </c>
      <c r="F135" s="100">
        <v>44802</v>
      </c>
      <c r="G135" s="98" t="s">
        <v>3630</v>
      </c>
      <c r="H135" s="103" t="s">
        <v>77</v>
      </c>
      <c r="I135" s="103" t="s">
        <v>636</v>
      </c>
      <c r="J135" s="104">
        <v>275844918.85000002</v>
      </c>
      <c r="K135" s="96">
        <v>275844918.85000002</v>
      </c>
      <c r="L135" s="96">
        <v>275844918.85000002</v>
      </c>
      <c r="M135" s="96">
        <v>25076810.804545455</v>
      </c>
      <c r="N135" s="103" t="s">
        <v>1646</v>
      </c>
      <c r="O135" s="103" t="s">
        <v>3626</v>
      </c>
      <c r="P135" s="103" t="s">
        <v>563</v>
      </c>
      <c r="Q135" s="106">
        <v>0</v>
      </c>
      <c r="R135" s="98">
        <v>100</v>
      </c>
      <c r="S135" s="98" t="s">
        <v>26</v>
      </c>
      <c r="T135" s="107">
        <v>5</v>
      </c>
      <c r="U135" s="109">
        <v>904409.57000000007</v>
      </c>
      <c r="V135" s="109">
        <v>82219.051818181833</v>
      </c>
      <c r="W135" s="109">
        <v>822190.51818181819</v>
      </c>
      <c r="X135" s="110">
        <v>4522047.8500000006</v>
      </c>
      <c r="Y135" s="110">
        <v>4110952.5909090908</v>
      </c>
      <c r="Z135" s="110">
        <v>5138690.78</v>
      </c>
      <c r="AA135" s="104">
        <v>305</v>
      </c>
      <c r="AB135" s="104">
        <v>305</v>
      </c>
      <c r="AC135" s="104"/>
      <c r="AD135" s="104"/>
      <c r="AE135" s="104">
        <v>61</v>
      </c>
      <c r="AF135" s="104">
        <v>61</v>
      </c>
      <c r="AG135" s="103" t="s">
        <v>3631</v>
      </c>
      <c r="AH135" s="100">
        <v>44814</v>
      </c>
      <c r="AI135" s="100"/>
      <c r="AJ135" s="100"/>
      <c r="AK135" s="103" t="s">
        <v>67</v>
      </c>
    </row>
    <row r="136" spans="1:37" s="91" customFormat="1" ht="204.75" x14ac:dyDescent="0.25">
      <c r="A136" s="99" t="s">
        <v>3526</v>
      </c>
      <c r="B136" s="100">
        <v>44782</v>
      </c>
      <c r="C136" s="98">
        <v>545</v>
      </c>
      <c r="D136" s="99" t="s">
        <v>3632</v>
      </c>
      <c r="E136" s="102" t="s">
        <v>3633</v>
      </c>
      <c r="F136" s="100">
        <v>44802</v>
      </c>
      <c r="G136" s="98" t="s">
        <v>3634</v>
      </c>
      <c r="H136" s="103" t="s">
        <v>77</v>
      </c>
      <c r="I136" s="103" t="s">
        <v>636</v>
      </c>
      <c r="J136" s="104">
        <v>122095291.95</v>
      </c>
      <c r="K136" s="96">
        <v>122095291.95</v>
      </c>
      <c r="L136" s="96">
        <v>122095291.95</v>
      </c>
      <c r="M136" s="96">
        <v>11099571.995454546</v>
      </c>
      <c r="N136" s="103" t="s">
        <v>1646</v>
      </c>
      <c r="O136" s="103" t="s">
        <v>3626</v>
      </c>
      <c r="P136" s="103" t="s">
        <v>563</v>
      </c>
      <c r="Q136" s="106">
        <v>0</v>
      </c>
      <c r="R136" s="98">
        <v>100</v>
      </c>
      <c r="S136" s="98" t="s">
        <v>26</v>
      </c>
      <c r="T136" s="107">
        <v>5</v>
      </c>
      <c r="U136" s="109">
        <v>904409.57000000007</v>
      </c>
      <c r="V136" s="109">
        <v>82219.051818181833</v>
      </c>
      <c r="W136" s="109">
        <v>822190.51818181819</v>
      </c>
      <c r="X136" s="110">
        <v>4522047.8500000006</v>
      </c>
      <c r="Y136" s="110">
        <v>4110952.5909090908</v>
      </c>
      <c r="Z136" s="110">
        <v>5138690.78</v>
      </c>
      <c r="AA136" s="104">
        <v>135</v>
      </c>
      <c r="AB136" s="104">
        <v>135</v>
      </c>
      <c r="AC136" s="104"/>
      <c r="AD136" s="104"/>
      <c r="AE136" s="104">
        <v>27</v>
      </c>
      <c r="AF136" s="104">
        <v>27</v>
      </c>
      <c r="AG136" s="103" t="s">
        <v>3635</v>
      </c>
      <c r="AH136" s="100">
        <v>44814</v>
      </c>
      <c r="AI136" s="100"/>
      <c r="AJ136" s="100"/>
      <c r="AK136" s="103" t="s">
        <v>67</v>
      </c>
    </row>
    <row r="137" spans="1:37" s="91" customFormat="1" ht="173.25" x14ac:dyDescent="0.25">
      <c r="A137" s="99" t="s">
        <v>3524</v>
      </c>
      <c r="B137" s="100">
        <v>44782</v>
      </c>
      <c r="C137" s="98">
        <v>545</v>
      </c>
      <c r="D137" s="99" t="s">
        <v>3623</v>
      </c>
      <c r="E137" s="102" t="s">
        <v>3624</v>
      </c>
      <c r="F137" s="100">
        <v>44802</v>
      </c>
      <c r="G137" s="98" t="s">
        <v>3625</v>
      </c>
      <c r="H137" s="103" t="s">
        <v>77</v>
      </c>
      <c r="I137" s="103" t="s">
        <v>3525</v>
      </c>
      <c r="J137" s="104">
        <v>293933110.25</v>
      </c>
      <c r="K137" s="96">
        <v>293933110.25</v>
      </c>
      <c r="L137" s="96">
        <v>293933110.25</v>
      </c>
      <c r="M137" s="96">
        <v>26721191.84090909</v>
      </c>
      <c r="N137" s="103" t="s">
        <v>1646</v>
      </c>
      <c r="O137" s="103" t="s">
        <v>3626</v>
      </c>
      <c r="P137" s="103" t="s">
        <v>563</v>
      </c>
      <c r="Q137" s="106">
        <v>0</v>
      </c>
      <c r="R137" s="98">
        <v>100</v>
      </c>
      <c r="S137" s="98" t="s">
        <v>26</v>
      </c>
      <c r="T137" s="107">
        <v>5</v>
      </c>
      <c r="U137" s="109">
        <v>904409.57</v>
      </c>
      <c r="V137" s="109">
        <v>82219.051818181804</v>
      </c>
      <c r="W137" s="109">
        <v>822190.51818181819</v>
      </c>
      <c r="X137" s="110">
        <v>4522047.8499999996</v>
      </c>
      <c r="Y137" s="110">
        <v>4110952.5909090908</v>
      </c>
      <c r="Z137" s="110">
        <v>5138690.78</v>
      </c>
      <c r="AA137" s="104">
        <v>325</v>
      </c>
      <c r="AB137" s="104">
        <v>325</v>
      </c>
      <c r="AC137" s="104"/>
      <c r="AD137" s="104"/>
      <c r="AE137" s="104">
        <v>65</v>
      </c>
      <c r="AF137" s="104">
        <v>65</v>
      </c>
      <c r="AG137" s="103" t="s">
        <v>3627</v>
      </c>
      <c r="AH137" s="100">
        <v>44814</v>
      </c>
      <c r="AI137" s="100"/>
      <c r="AJ137" s="100"/>
      <c r="AK137" s="103" t="s">
        <v>67</v>
      </c>
    </row>
    <row r="138" spans="1:37" s="91" customFormat="1" ht="236.25" customHeight="1" x14ac:dyDescent="0.25">
      <c r="A138" s="99" t="s">
        <v>3648</v>
      </c>
      <c r="B138" s="100">
        <v>44809</v>
      </c>
      <c r="C138" s="98">
        <v>545</v>
      </c>
      <c r="D138" s="99"/>
      <c r="E138" s="103"/>
      <c r="F138" s="100">
        <v>44830</v>
      </c>
      <c r="G138" s="98" t="s">
        <v>3677</v>
      </c>
      <c r="H138" s="103" t="s">
        <v>537</v>
      </c>
      <c r="I138" s="103" t="s">
        <v>3665</v>
      </c>
      <c r="J138" s="104">
        <v>42468088.32</v>
      </c>
      <c r="K138" s="96">
        <v>42468088.32</v>
      </c>
      <c r="L138" s="96">
        <v>42468088.32</v>
      </c>
      <c r="M138" s="96">
        <v>3860735.3018181818</v>
      </c>
      <c r="N138" s="103" t="s">
        <v>1065</v>
      </c>
      <c r="O138" s="103" t="s">
        <v>3678</v>
      </c>
      <c r="P138" s="103" t="s">
        <v>2990</v>
      </c>
      <c r="Q138" s="106">
        <v>0</v>
      </c>
      <c r="R138" s="98">
        <v>100</v>
      </c>
      <c r="S138" s="98" t="s">
        <v>34</v>
      </c>
      <c r="T138" s="107">
        <v>112</v>
      </c>
      <c r="U138" s="109">
        <v>7899.57</v>
      </c>
      <c r="V138" s="109">
        <v>718.14272727272726</v>
      </c>
      <c r="W138" s="109">
        <v>7181.4272727272728</v>
      </c>
      <c r="X138" s="110">
        <v>884751.84</v>
      </c>
      <c r="Y138" s="110">
        <v>804319.85454545449</v>
      </c>
      <c r="Z138" s="110">
        <v>804320</v>
      </c>
      <c r="AA138" s="104">
        <v>5376</v>
      </c>
      <c r="AB138" s="104">
        <v>5376</v>
      </c>
      <c r="AC138" s="104"/>
      <c r="AD138" s="104"/>
      <c r="AE138" s="104">
        <v>48</v>
      </c>
      <c r="AF138" s="104">
        <v>48</v>
      </c>
      <c r="AG138" s="103" t="s">
        <v>3679</v>
      </c>
      <c r="AH138" s="100">
        <v>44910</v>
      </c>
      <c r="AI138" s="100"/>
      <c r="AJ138" s="100"/>
      <c r="AK138" s="103" t="s">
        <v>67</v>
      </c>
    </row>
    <row r="139" spans="1:37" s="91" customFormat="1" ht="236.25" x14ac:dyDescent="0.25">
      <c r="A139" s="99" t="s">
        <v>3649</v>
      </c>
      <c r="B139" s="100">
        <v>44809</v>
      </c>
      <c r="C139" s="98">
        <v>545</v>
      </c>
      <c r="D139" s="99"/>
      <c r="E139" s="103"/>
      <c r="F139" s="100">
        <v>44830</v>
      </c>
      <c r="G139" s="98" t="s">
        <v>3680</v>
      </c>
      <c r="H139" s="103" t="s">
        <v>3681</v>
      </c>
      <c r="I139" s="103" t="s">
        <v>3619</v>
      </c>
      <c r="J139" s="104">
        <v>34505190.719999999</v>
      </c>
      <c r="K139" s="96">
        <v>34505190.719999999</v>
      </c>
      <c r="L139" s="96">
        <v>34505190.719999999</v>
      </c>
      <c r="M139" s="96">
        <v>3136835.52</v>
      </c>
      <c r="N139" s="103" t="s">
        <v>1065</v>
      </c>
      <c r="O139" s="103" t="s">
        <v>3682</v>
      </c>
      <c r="P139" s="103" t="s">
        <v>2990</v>
      </c>
      <c r="Q139" s="106">
        <v>0</v>
      </c>
      <c r="R139" s="98">
        <v>100</v>
      </c>
      <c r="S139" s="98" t="s">
        <v>34</v>
      </c>
      <c r="T139" s="107">
        <v>112</v>
      </c>
      <c r="U139" s="109">
        <v>7899.54</v>
      </c>
      <c r="V139" s="109">
        <v>718.14</v>
      </c>
      <c r="W139" s="109">
        <v>7181.4</v>
      </c>
      <c r="X139" s="110">
        <v>884748.48</v>
      </c>
      <c r="Y139" s="110">
        <v>804316.79999999993</v>
      </c>
      <c r="Z139" s="110">
        <v>804320</v>
      </c>
      <c r="AA139" s="104">
        <v>4368</v>
      </c>
      <c r="AB139" s="104">
        <v>4368</v>
      </c>
      <c r="AC139" s="104"/>
      <c r="AD139" s="104"/>
      <c r="AE139" s="104">
        <v>39</v>
      </c>
      <c r="AF139" s="104">
        <v>39</v>
      </c>
      <c r="AG139" s="103" t="s">
        <v>3683</v>
      </c>
      <c r="AH139" s="100">
        <v>44910</v>
      </c>
      <c r="AI139" s="100"/>
      <c r="AJ139" s="100"/>
      <c r="AK139" s="103" t="s">
        <v>67</v>
      </c>
    </row>
    <row r="140" spans="1:37" s="91" customFormat="1" ht="94.5" x14ac:dyDescent="0.25">
      <c r="A140" s="99" t="s">
        <v>3650</v>
      </c>
      <c r="B140" s="100">
        <v>44809</v>
      </c>
      <c r="C140" s="98">
        <v>545</v>
      </c>
      <c r="D140" s="99"/>
      <c r="E140" s="103"/>
      <c r="F140" s="100">
        <v>44830</v>
      </c>
      <c r="G140" s="98" t="s">
        <v>3684</v>
      </c>
      <c r="H140" s="103" t="s">
        <v>2502</v>
      </c>
      <c r="I140" s="103" t="s">
        <v>3666</v>
      </c>
      <c r="J140" s="104">
        <v>9295347</v>
      </c>
      <c r="K140" s="96">
        <v>9295347</v>
      </c>
      <c r="L140" s="96">
        <v>9295347</v>
      </c>
      <c r="M140" s="96">
        <v>845031.54545454541</v>
      </c>
      <c r="N140" s="103" t="s">
        <v>2106</v>
      </c>
      <c r="O140" s="103" t="s">
        <v>3685</v>
      </c>
      <c r="P140" s="103" t="s">
        <v>36</v>
      </c>
      <c r="Q140" s="106">
        <v>0</v>
      </c>
      <c r="R140" s="98">
        <v>100</v>
      </c>
      <c r="S140" s="98" t="s">
        <v>26</v>
      </c>
      <c r="T140" s="107">
        <v>50</v>
      </c>
      <c r="U140" s="109">
        <v>668.73</v>
      </c>
      <c r="V140" s="109">
        <v>60.793636363636367</v>
      </c>
      <c r="W140" s="109">
        <v>607.93636363636369</v>
      </c>
      <c r="X140" s="110">
        <v>33436.5</v>
      </c>
      <c r="Y140" s="110">
        <v>30396.818181818184</v>
      </c>
      <c r="Z140" s="110">
        <v>30397.18</v>
      </c>
      <c r="AA140" s="104">
        <v>13900</v>
      </c>
      <c r="AB140" s="104">
        <v>13900</v>
      </c>
      <c r="AC140" s="104"/>
      <c r="AD140" s="104"/>
      <c r="AE140" s="104">
        <v>278</v>
      </c>
      <c r="AF140" s="104">
        <v>278</v>
      </c>
      <c r="AG140" s="103" t="s">
        <v>3686</v>
      </c>
      <c r="AH140" s="100">
        <v>44910</v>
      </c>
      <c r="AI140" s="100"/>
      <c r="AJ140" s="100"/>
      <c r="AK140" s="103" t="s">
        <v>67</v>
      </c>
    </row>
    <row r="141" spans="1:37" s="91" customFormat="1" ht="126" x14ac:dyDescent="0.25">
      <c r="A141" s="99" t="s">
        <v>3651</v>
      </c>
      <c r="B141" s="100">
        <v>44809</v>
      </c>
      <c r="C141" s="98">
        <v>545</v>
      </c>
      <c r="D141" s="99"/>
      <c r="E141" s="103"/>
      <c r="F141" s="100">
        <v>44830</v>
      </c>
      <c r="G141" s="98" t="s">
        <v>3687</v>
      </c>
      <c r="H141" s="103" t="s">
        <v>1011</v>
      </c>
      <c r="I141" s="103" t="s">
        <v>618</v>
      </c>
      <c r="J141" s="104">
        <v>6254160</v>
      </c>
      <c r="K141" s="96">
        <v>6254160</v>
      </c>
      <c r="L141" s="96">
        <v>6254160</v>
      </c>
      <c r="M141" s="96">
        <v>568560</v>
      </c>
      <c r="N141" s="103" t="s">
        <v>1064</v>
      </c>
      <c r="O141" s="103" t="s">
        <v>3688</v>
      </c>
      <c r="P141" s="103" t="s">
        <v>499</v>
      </c>
      <c r="Q141" s="106">
        <v>0</v>
      </c>
      <c r="R141" s="98">
        <v>100</v>
      </c>
      <c r="S141" s="98" t="s">
        <v>26</v>
      </c>
      <c r="T141" s="107">
        <v>2</v>
      </c>
      <c r="U141" s="109">
        <v>521180</v>
      </c>
      <c r="V141" s="109">
        <v>47380</v>
      </c>
      <c r="W141" s="109">
        <v>473800</v>
      </c>
      <c r="X141" s="110">
        <v>1042360</v>
      </c>
      <c r="Y141" s="110">
        <v>947600</v>
      </c>
      <c r="Z141" s="110" t="s">
        <v>3689</v>
      </c>
      <c r="AA141" s="104">
        <v>12</v>
      </c>
      <c r="AB141" s="104">
        <v>12</v>
      </c>
      <c r="AC141" s="104"/>
      <c r="AD141" s="104"/>
      <c r="AE141" s="104">
        <v>6</v>
      </c>
      <c r="AF141" s="104">
        <v>6</v>
      </c>
      <c r="AG141" s="103" t="s">
        <v>3690</v>
      </c>
      <c r="AH141" s="100">
        <v>44910</v>
      </c>
      <c r="AI141" s="100"/>
      <c r="AJ141" s="100"/>
      <c r="AK141" s="103" t="s">
        <v>67</v>
      </c>
    </row>
    <row r="142" spans="1:37" s="91" customFormat="1" ht="126" x14ac:dyDescent="0.25">
      <c r="A142" s="99" t="s">
        <v>3652</v>
      </c>
      <c r="B142" s="100">
        <v>44809</v>
      </c>
      <c r="C142" s="98">
        <v>545</v>
      </c>
      <c r="D142" s="99"/>
      <c r="E142" s="103"/>
      <c r="F142" s="100">
        <v>44830</v>
      </c>
      <c r="G142" s="98" t="s">
        <v>3691</v>
      </c>
      <c r="H142" s="103" t="s">
        <v>2502</v>
      </c>
      <c r="I142" s="103" t="s">
        <v>736</v>
      </c>
      <c r="J142" s="104">
        <v>36366000</v>
      </c>
      <c r="K142" s="96">
        <v>36366000</v>
      </c>
      <c r="L142" s="96">
        <v>36366000</v>
      </c>
      <c r="M142" s="96">
        <v>3306000</v>
      </c>
      <c r="N142" s="103" t="s">
        <v>1008</v>
      </c>
      <c r="O142" s="103" t="s">
        <v>3692</v>
      </c>
      <c r="P142" s="103" t="s">
        <v>499</v>
      </c>
      <c r="Q142" s="106">
        <v>0</v>
      </c>
      <c r="R142" s="98">
        <v>100</v>
      </c>
      <c r="S142" s="98" t="s">
        <v>34</v>
      </c>
      <c r="T142" s="107">
        <v>60</v>
      </c>
      <c r="U142" s="109">
        <v>15950</v>
      </c>
      <c r="V142" s="109">
        <v>1450</v>
      </c>
      <c r="W142" s="109">
        <v>14500</v>
      </c>
      <c r="X142" s="110">
        <v>957000</v>
      </c>
      <c r="Y142" s="110">
        <v>870000</v>
      </c>
      <c r="Z142" s="110" t="s">
        <v>3689</v>
      </c>
      <c r="AA142" s="104">
        <v>2280</v>
      </c>
      <c r="AB142" s="104">
        <v>2280</v>
      </c>
      <c r="AC142" s="104"/>
      <c r="AD142" s="104"/>
      <c r="AE142" s="104">
        <v>38</v>
      </c>
      <c r="AF142" s="104">
        <v>38</v>
      </c>
      <c r="AG142" s="103" t="s">
        <v>3693</v>
      </c>
      <c r="AH142" s="100">
        <v>44910</v>
      </c>
      <c r="AI142" s="100"/>
      <c r="AJ142" s="100"/>
      <c r="AK142" s="103" t="s">
        <v>67</v>
      </c>
    </row>
    <row r="143" spans="1:37" s="91" customFormat="1" ht="346.5" x14ac:dyDescent="0.25">
      <c r="A143" s="99" t="s">
        <v>3653</v>
      </c>
      <c r="B143" s="100">
        <v>44809</v>
      </c>
      <c r="C143" s="98">
        <v>545</v>
      </c>
      <c r="D143" s="99"/>
      <c r="E143" s="103"/>
      <c r="F143" s="100">
        <v>44830</v>
      </c>
      <c r="G143" s="98" t="s">
        <v>3694</v>
      </c>
      <c r="H143" s="103" t="s">
        <v>2502</v>
      </c>
      <c r="I143" s="103" t="s">
        <v>744</v>
      </c>
      <c r="J143" s="104">
        <v>64310400</v>
      </c>
      <c r="K143" s="96">
        <v>64310400</v>
      </c>
      <c r="L143" s="96">
        <v>64310400</v>
      </c>
      <c r="M143" s="96">
        <v>5846400</v>
      </c>
      <c r="N143" s="103" t="s">
        <v>1008</v>
      </c>
      <c r="O143" s="103" t="s">
        <v>3695</v>
      </c>
      <c r="P143" s="103" t="s">
        <v>499</v>
      </c>
      <c r="Q143" s="106">
        <v>0</v>
      </c>
      <c r="R143" s="98">
        <v>100</v>
      </c>
      <c r="S143" s="98" t="s">
        <v>34</v>
      </c>
      <c r="T143" s="107">
        <v>60</v>
      </c>
      <c r="U143" s="109">
        <v>6380</v>
      </c>
      <c r="V143" s="109">
        <v>580</v>
      </c>
      <c r="W143" s="109">
        <v>5800</v>
      </c>
      <c r="X143" s="110">
        <v>382800</v>
      </c>
      <c r="Y143" s="110">
        <v>348000</v>
      </c>
      <c r="Z143" s="110" t="s">
        <v>3689</v>
      </c>
      <c r="AA143" s="104">
        <v>10080</v>
      </c>
      <c r="AB143" s="104">
        <v>10080</v>
      </c>
      <c r="AC143" s="104"/>
      <c r="AD143" s="104"/>
      <c r="AE143" s="104">
        <v>168</v>
      </c>
      <c r="AF143" s="104">
        <v>168</v>
      </c>
      <c r="AG143" s="103" t="s">
        <v>3696</v>
      </c>
      <c r="AH143" s="100">
        <v>44910</v>
      </c>
      <c r="AI143" s="100"/>
      <c r="AJ143" s="100"/>
      <c r="AK143" s="103" t="s">
        <v>67</v>
      </c>
    </row>
    <row r="144" spans="1:37" s="91" customFormat="1" ht="94.5" x14ac:dyDescent="0.25">
      <c r="A144" s="99" t="s">
        <v>3654</v>
      </c>
      <c r="B144" s="100">
        <v>44809</v>
      </c>
      <c r="C144" s="98">
        <v>545</v>
      </c>
      <c r="D144" s="99"/>
      <c r="E144" s="103"/>
      <c r="F144" s="100">
        <v>44830</v>
      </c>
      <c r="G144" s="98" t="s">
        <v>3697</v>
      </c>
      <c r="H144" s="103" t="s">
        <v>1011</v>
      </c>
      <c r="I144" s="103" t="s">
        <v>722</v>
      </c>
      <c r="J144" s="104">
        <v>19594775.199999999</v>
      </c>
      <c r="K144" s="96">
        <v>19594775.199999999</v>
      </c>
      <c r="L144" s="96">
        <v>19594775.199999999</v>
      </c>
      <c r="M144" s="96">
        <v>1781343.2</v>
      </c>
      <c r="N144" s="103" t="s">
        <v>1015</v>
      </c>
      <c r="O144" s="103" t="s">
        <v>2426</v>
      </c>
      <c r="P144" s="103" t="s">
        <v>563</v>
      </c>
      <c r="Q144" s="106">
        <v>0</v>
      </c>
      <c r="R144" s="98">
        <v>100</v>
      </c>
      <c r="S144" s="98" t="s">
        <v>51</v>
      </c>
      <c r="T144" s="107">
        <v>140</v>
      </c>
      <c r="U144" s="109">
        <v>10766.359999999999</v>
      </c>
      <c r="V144" s="109">
        <v>978.75999999999988</v>
      </c>
      <c r="W144" s="109">
        <v>9787.5999999999985</v>
      </c>
      <c r="X144" s="110">
        <v>1507290.4</v>
      </c>
      <c r="Y144" s="110">
        <v>1370263.9999999998</v>
      </c>
      <c r="Z144" s="110" t="s">
        <v>3689</v>
      </c>
      <c r="AA144" s="104">
        <v>1820</v>
      </c>
      <c r="AB144" s="104">
        <v>1820</v>
      </c>
      <c r="AC144" s="104"/>
      <c r="AD144" s="104"/>
      <c r="AE144" s="104">
        <v>13</v>
      </c>
      <c r="AF144" s="104">
        <v>13</v>
      </c>
      <c r="AG144" s="103" t="s">
        <v>3698</v>
      </c>
      <c r="AH144" s="100">
        <v>44910</v>
      </c>
      <c r="AI144" s="100"/>
      <c r="AJ144" s="100"/>
      <c r="AK144" s="103" t="s">
        <v>67</v>
      </c>
    </row>
    <row r="145" spans="1:37" s="91" customFormat="1" ht="69" customHeight="1" x14ac:dyDescent="0.25">
      <c r="A145" s="99" t="s">
        <v>3655</v>
      </c>
      <c r="B145" s="100">
        <v>44810</v>
      </c>
      <c r="C145" s="98">
        <v>545</v>
      </c>
      <c r="D145" s="99" t="s">
        <v>3699</v>
      </c>
      <c r="E145" s="103" t="s">
        <v>3700</v>
      </c>
      <c r="F145" s="100">
        <v>44834</v>
      </c>
      <c r="G145" s="98" t="s">
        <v>3701</v>
      </c>
      <c r="H145" s="103" t="s">
        <v>74</v>
      </c>
      <c r="I145" s="103" t="s">
        <v>746</v>
      </c>
      <c r="J145" s="104">
        <v>107809708.8</v>
      </c>
      <c r="K145" s="96">
        <v>107809708.8</v>
      </c>
      <c r="L145" s="96">
        <v>107809708.8</v>
      </c>
      <c r="M145" s="96">
        <v>9800882.6181818191</v>
      </c>
      <c r="N145" s="103" t="s">
        <v>3702</v>
      </c>
      <c r="O145" s="103" t="s">
        <v>3703</v>
      </c>
      <c r="P145" s="103" t="s">
        <v>1005</v>
      </c>
      <c r="Q145" s="106">
        <v>0</v>
      </c>
      <c r="R145" s="98">
        <v>100</v>
      </c>
      <c r="S145" s="98" t="s">
        <v>26</v>
      </c>
      <c r="T145" s="107">
        <v>10</v>
      </c>
      <c r="U145" s="109">
        <v>47284.959999999999</v>
      </c>
      <c r="V145" s="109">
        <v>4298.6327272727267</v>
      </c>
      <c r="W145" s="109">
        <v>42986.327272727271</v>
      </c>
      <c r="X145" s="110">
        <v>472849.6</v>
      </c>
      <c r="Y145" s="110">
        <v>429863.27272727271</v>
      </c>
      <c r="Z145" s="110">
        <v>430000</v>
      </c>
      <c r="AA145" s="104">
        <v>2280</v>
      </c>
      <c r="AB145" s="104">
        <v>2280</v>
      </c>
      <c r="AC145" s="104"/>
      <c r="AD145" s="104"/>
      <c r="AE145" s="104">
        <v>228</v>
      </c>
      <c r="AF145" s="104">
        <v>228</v>
      </c>
      <c r="AG145" s="103" t="s">
        <v>3704</v>
      </c>
      <c r="AH145" s="100">
        <v>44910</v>
      </c>
      <c r="AI145" s="100"/>
      <c r="AJ145" s="100"/>
      <c r="AK145" s="103" t="s">
        <v>67</v>
      </c>
    </row>
    <row r="146" spans="1:37" s="91" customFormat="1" ht="63" customHeight="1" x14ac:dyDescent="0.25">
      <c r="A146" s="99" t="s">
        <v>3656</v>
      </c>
      <c r="B146" s="100">
        <v>44810</v>
      </c>
      <c r="C146" s="98">
        <v>545</v>
      </c>
      <c r="D146" s="99" t="s">
        <v>3705</v>
      </c>
      <c r="E146" s="103" t="s">
        <v>3706</v>
      </c>
      <c r="F146" s="100">
        <v>44834</v>
      </c>
      <c r="G146" s="98" t="s">
        <v>3707</v>
      </c>
      <c r="H146" s="103" t="s">
        <v>74</v>
      </c>
      <c r="I146" s="103" t="s">
        <v>3667</v>
      </c>
      <c r="J146" s="104">
        <v>23741414.399999999</v>
      </c>
      <c r="K146" s="96">
        <v>23741414.399999999</v>
      </c>
      <c r="L146" s="96">
        <v>23741414.399999999</v>
      </c>
      <c r="M146" s="96">
        <v>2158310.3999999999</v>
      </c>
      <c r="N146" s="103" t="s">
        <v>3568</v>
      </c>
      <c r="O146" s="103" t="s">
        <v>3708</v>
      </c>
      <c r="P146" s="103" t="s">
        <v>37</v>
      </c>
      <c r="Q146" s="106">
        <v>0</v>
      </c>
      <c r="R146" s="98">
        <v>100</v>
      </c>
      <c r="S146" s="98" t="s">
        <v>26</v>
      </c>
      <c r="T146" s="107">
        <v>9.6</v>
      </c>
      <c r="U146" s="109">
        <v>618266</v>
      </c>
      <c r="V146" s="109">
        <v>56206</v>
      </c>
      <c r="W146" s="109">
        <v>562060</v>
      </c>
      <c r="X146" s="110">
        <v>5935353.5999999996</v>
      </c>
      <c r="Y146" s="110">
        <v>5395776</v>
      </c>
      <c r="Z146" s="110" t="s">
        <v>3689</v>
      </c>
      <c r="AA146" s="104">
        <v>38.4</v>
      </c>
      <c r="AB146" s="104">
        <v>38.4</v>
      </c>
      <c r="AC146" s="104"/>
      <c r="AD146" s="104"/>
      <c r="AE146" s="104">
        <v>4</v>
      </c>
      <c r="AF146" s="104">
        <v>4</v>
      </c>
      <c r="AG146" s="103" t="s">
        <v>3709</v>
      </c>
      <c r="AH146" s="100">
        <v>44910</v>
      </c>
      <c r="AI146" s="100"/>
      <c r="AJ146" s="100"/>
      <c r="AK146" s="103" t="s">
        <v>67</v>
      </c>
    </row>
    <row r="147" spans="1:37" s="91" customFormat="1" ht="99" customHeight="1" x14ac:dyDescent="0.25">
      <c r="A147" s="99" t="s">
        <v>3657</v>
      </c>
      <c r="B147" s="100">
        <v>44810</v>
      </c>
      <c r="C147" s="98">
        <v>545</v>
      </c>
      <c r="D147" s="99" t="s">
        <v>3710</v>
      </c>
      <c r="E147" s="103" t="s">
        <v>3711</v>
      </c>
      <c r="F147" s="100">
        <v>44834</v>
      </c>
      <c r="G147" s="98" t="s">
        <v>3712</v>
      </c>
      <c r="H147" s="103" t="s">
        <v>74</v>
      </c>
      <c r="I147" s="103" t="s">
        <v>720</v>
      </c>
      <c r="J147" s="104">
        <v>154105580.09999999</v>
      </c>
      <c r="K147" s="96">
        <v>154105580.09999999</v>
      </c>
      <c r="L147" s="96">
        <v>154105580.09999999</v>
      </c>
      <c r="M147" s="96">
        <v>14009598.190909091</v>
      </c>
      <c r="N147" s="103" t="s">
        <v>3713</v>
      </c>
      <c r="O147" s="103" t="s">
        <v>3714</v>
      </c>
      <c r="P147" s="103" t="s">
        <v>499</v>
      </c>
      <c r="Q147" s="106">
        <v>0</v>
      </c>
      <c r="R147" s="98">
        <v>100</v>
      </c>
      <c r="S147" s="98" t="s">
        <v>629</v>
      </c>
      <c r="T147" s="107">
        <v>30</v>
      </c>
      <c r="U147" s="109">
        <v>25813.329999999998</v>
      </c>
      <c r="V147" s="109">
        <v>2346.6663636363637</v>
      </c>
      <c r="W147" s="109">
        <v>23466.663636363635</v>
      </c>
      <c r="X147" s="110">
        <v>774399.89999999991</v>
      </c>
      <c r="Y147" s="110">
        <v>703999.90909090906</v>
      </c>
      <c r="Z147" s="110" t="s">
        <v>3689</v>
      </c>
      <c r="AA147" s="104">
        <v>5970</v>
      </c>
      <c r="AB147" s="104">
        <v>5970</v>
      </c>
      <c r="AC147" s="104"/>
      <c r="AD147" s="104"/>
      <c r="AE147" s="104">
        <v>199</v>
      </c>
      <c r="AF147" s="104">
        <v>199</v>
      </c>
      <c r="AG147" s="103" t="s">
        <v>3715</v>
      </c>
      <c r="AH147" s="100">
        <v>44910</v>
      </c>
      <c r="AI147" s="100"/>
      <c r="AJ147" s="100"/>
      <c r="AK147" s="103" t="s">
        <v>67</v>
      </c>
    </row>
    <row r="148" spans="1:37" s="91" customFormat="1" ht="89.25" customHeight="1" x14ac:dyDescent="0.25">
      <c r="A148" s="99" t="s">
        <v>3658</v>
      </c>
      <c r="B148" s="100">
        <v>44810</v>
      </c>
      <c r="C148" s="98">
        <v>545</v>
      </c>
      <c r="D148" s="99" t="s">
        <v>3716</v>
      </c>
      <c r="E148" s="103" t="s">
        <v>3717</v>
      </c>
      <c r="F148" s="100">
        <v>44834</v>
      </c>
      <c r="G148" s="98" t="s">
        <v>3718</v>
      </c>
      <c r="H148" s="103" t="s">
        <v>74</v>
      </c>
      <c r="I148" s="103" t="s">
        <v>3047</v>
      </c>
      <c r="J148" s="104">
        <v>77440110</v>
      </c>
      <c r="K148" s="96">
        <v>77440110</v>
      </c>
      <c r="L148" s="96">
        <v>77440110</v>
      </c>
      <c r="M148" s="96">
        <v>7040010</v>
      </c>
      <c r="N148" s="103" t="s">
        <v>3713</v>
      </c>
      <c r="O148" s="103" t="s">
        <v>3719</v>
      </c>
      <c r="P148" s="103" t="s">
        <v>499</v>
      </c>
      <c r="Q148" s="106">
        <v>0</v>
      </c>
      <c r="R148" s="98">
        <v>100</v>
      </c>
      <c r="S148" s="98" t="s">
        <v>629</v>
      </c>
      <c r="T148" s="107">
        <v>15</v>
      </c>
      <c r="U148" s="109">
        <v>25813.37</v>
      </c>
      <c r="V148" s="109">
        <v>2346.6699999999996</v>
      </c>
      <c r="W148" s="109">
        <v>23466.7</v>
      </c>
      <c r="X148" s="110">
        <v>387200.55</v>
      </c>
      <c r="Y148" s="110">
        <v>352000.5</v>
      </c>
      <c r="Z148" s="110" t="s">
        <v>3689</v>
      </c>
      <c r="AA148" s="104">
        <v>3000</v>
      </c>
      <c r="AB148" s="104">
        <v>3000</v>
      </c>
      <c r="AC148" s="104"/>
      <c r="AD148" s="104"/>
      <c r="AE148" s="104">
        <v>200</v>
      </c>
      <c r="AF148" s="104">
        <v>200</v>
      </c>
      <c r="AG148" s="103" t="s">
        <v>3720</v>
      </c>
      <c r="AH148" s="100">
        <v>44910</v>
      </c>
      <c r="AI148" s="100"/>
      <c r="AJ148" s="100"/>
      <c r="AK148" s="103" t="s">
        <v>67</v>
      </c>
    </row>
    <row r="149" spans="1:37" s="91" customFormat="1" ht="132" customHeight="1" x14ac:dyDescent="0.25">
      <c r="A149" s="99" t="s">
        <v>3659</v>
      </c>
      <c r="B149" s="100">
        <v>44810</v>
      </c>
      <c r="C149" s="98">
        <v>545</v>
      </c>
      <c r="D149" s="99" t="s">
        <v>3721</v>
      </c>
      <c r="E149" s="103" t="s">
        <v>3722</v>
      </c>
      <c r="F149" s="100">
        <v>44834</v>
      </c>
      <c r="G149" s="98" t="s">
        <v>3723</v>
      </c>
      <c r="H149" s="103" t="s">
        <v>364</v>
      </c>
      <c r="I149" s="103" t="s">
        <v>716</v>
      </c>
      <c r="J149" s="104">
        <v>53626980</v>
      </c>
      <c r="K149" s="96">
        <v>53626980</v>
      </c>
      <c r="L149" s="96">
        <v>53626980</v>
      </c>
      <c r="M149" s="96">
        <v>4875180</v>
      </c>
      <c r="N149" s="103" t="s">
        <v>1019</v>
      </c>
      <c r="O149" s="103" t="s">
        <v>3523</v>
      </c>
      <c r="P149" s="103" t="s">
        <v>36</v>
      </c>
      <c r="Q149" s="106">
        <v>0</v>
      </c>
      <c r="R149" s="98">
        <v>100</v>
      </c>
      <c r="S149" s="98" t="s">
        <v>43</v>
      </c>
      <c r="T149" s="107">
        <v>30</v>
      </c>
      <c r="U149" s="109">
        <v>849.2</v>
      </c>
      <c r="V149" s="109">
        <v>77.2</v>
      </c>
      <c r="W149" s="109">
        <v>772</v>
      </c>
      <c r="X149" s="110">
        <v>25476</v>
      </c>
      <c r="Y149" s="110">
        <v>23160</v>
      </c>
      <c r="Z149" s="110">
        <v>26470.47</v>
      </c>
      <c r="AA149" s="104">
        <v>63150</v>
      </c>
      <c r="AB149" s="104">
        <v>63150</v>
      </c>
      <c r="AC149" s="104"/>
      <c r="AD149" s="104"/>
      <c r="AE149" s="104">
        <v>2105</v>
      </c>
      <c r="AF149" s="104">
        <v>2105</v>
      </c>
      <c r="AG149" s="103" t="s">
        <v>1434</v>
      </c>
      <c r="AH149" s="100">
        <v>44910</v>
      </c>
      <c r="AI149" s="100"/>
      <c r="AJ149" s="100"/>
      <c r="AK149" s="103" t="s">
        <v>67</v>
      </c>
    </row>
    <row r="150" spans="1:37" s="91" customFormat="1" ht="71.25" customHeight="1" x14ac:dyDescent="0.25">
      <c r="A150" s="99" t="s">
        <v>3660</v>
      </c>
      <c r="B150" s="100">
        <v>44810</v>
      </c>
      <c r="C150" s="98">
        <v>545</v>
      </c>
      <c r="D150" s="99" t="s">
        <v>3724</v>
      </c>
      <c r="E150" s="103" t="s">
        <v>3725</v>
      </c>
      <c r="F150" s="100">
        <v>44834</v>
      </c>
      <c r="G150" s="98" t="s">
        <v>3726</v>
      </c>
      <c r="H150" s="103" t="s">
        <v>364</v>
      </c>
      <c r="I150" s="103" t="s">
        <v>3668</v>
      </c>
      <c r="J150" s="104">
        <v>4003527</v>
      </c>
      <c r="K150" s="96">
        <v>4003527</v>
      </c>
      <c r="L150" s="96">
        <v>4003527</v>
      </c>
      <c r="M150" s="96">
        <v>363957</v>
      </c>
      <c r="N150" s="103" t="s">
        <v>1019</v>
      </c>
      <c r="O150" s="103" t="s">
        <v>3727</v>
      </c>
      <c r="P150" s="103" t="s">
        <v>36</v>
      </c>
      <c r="Q150" s="106">
        <v>0</v>
      </c>
      <c r="R150" s="98">
        <v>100</v>
      </c>
      <c r="S150" s="98" t="s">
        <v>43</v>
      </c>
      <c r="T150" s="107">
        <v>30</v>
      </c>
      <c r="U150" s="109">
        <v>2426.38</v>
      </c>
      <c r="V150" s="109">
        <v>220.58</v>
      </c>
      <c r="W150" s="109">
        <v>2205.8000000000002</v>
      </c>
      <c r="X150" s="110">
        <v>72791.400000000009</v>
      </c>
      <c r="Y150" s="110">
        <v>66174</v>
      </c>
      <c r="Z150" s="110">
        <v>66176.179999999993</v>
      </c>
      <c r="AA150" s="104">
        <v>1650</v>
      </c>
      <c r="AB150" s="104">
        <v>1650</v>
      </c>
      <c r="AC150" s="104"/>
      <c r="AD150" s="104"/>
      <c r="AE150" s="104">
        <v>55</v>
      </c>
      <c r="AF150" s="104">
        <v>55</v>
      </c>
      <c r="AG150" s="103" t="s">
        <v>3728</v>
      </c>
      <c r="AH150" s="100">
        <v>44910</v>
      </c>
      <c r="AI150" s="100"/>
      <c r="AJ150" s="100"/>
      <c r="AK150" s="103" t="s">
        <v>67</v>
      </c>
    </row>
    <row r="151" spans="1:37" s="91" customFormat="1" ht="105.75" customHeight="1" x14ac:dyDescent="0.25">
      <c r="A151" s="99" t="s">
        <v>3661</v>
      </c>
      <c r="B151" s="100">
        <v>44811</v>
      </c>
      <c r="C151" s="98">
        <v>545</v>
      </c>
      <c r="D151" s="99" t="s">
        <v>3729</v>
      </c>
      <c r="E151" s="103" t="s">
        <v>3730</v>
      </c>
      <c r="F151" s="100">
        <v>44834</v>
      </c>
      <c r="G151" s="98" t="s">
        <v>3731</v>
      </c>
      <c r="H151" s="103" t="s">
        <v>74</v>
      </c>
      <c r="I151" s="103" t="s">
        <v>979</v>
      </c>
      <c r="J151" s="104">
        <v>136513132.80000001</v>
      </c>
      <c r="K151" s="96">
        <v>136513132.80000001</v>
      </c>
      <c r="L151" s="96">
        <v>136513132.80000001</v>
      </c>
      <c r="M151" s="96">
        <v>12410284.800000001</v>
      </c>
      <c r="N151" s="103" t="s">
        <v>3568</v>
      </c>
      <c r="O151" s="103" t="s">
        <v>3732</v>
      </c>
      <c r="P151" s="103" t="s">
        <v>37</v>
      </c>
      <c r="Q151" s="106">
        <v>0</v>
      </c>
      <c r="R151" s="98">
        <v>100</v>
      </c>
      <c r="S151" s="98" t="s">
        <v>26</v>
      </c>
      <c r="T151" s="107">
        <v>12</v>
      </c>
      <c r="U151" s="109">
        <v>247306.40000000002</v>
      </c>
      <c r="V151" s="109">
        <v>22482.400000000001</v>
      </c>
      <c r="W151" s="109">
        <v>224824.00000000003</v>
      </c>
      <c r="X151" s="110">
        <v>2967676.8000000003</v>
      </c>
      <c r="Y151" s="110">
        <v>2697888.0000000005</v>
      </c>
      <c r="Z151" s="110" t="s">
        <v>3689</v>
      </c>
      <c r="AA151" s="104">
        <v>552</v>
      </c>
      <c r="AB151" s="104">
        <v>552</v>
      </c>
      <c r="AC151" s="104"/>
      <c r="AD151" s="104"/>
      <c r="AE151" s="104">
        <v>46</v>
      </c>
      <c r="AF151" s="104">
        <v>46</v>
      </c>
      <c r="AG151" s="103" t="s">
        <v>3733</v>
      </c>
      <c r="AH151" s="100">
        <v>44910</v>
      </c>
      <c r="AI151" s="100"/>
      <c r="AJ151" s="100"/>
      <c r="AK151" s="103" t="s">
        <v>67</v>
      </c>
    </row>
    <row r="152" spans="1:37" s="91" customFormat="1" ht="70.5" customHeight="1" x14ac:dyDescent="0.25">
      <c r="A152" s="99" t="s">
        <v>3662</v>
      </c>
      <c r="B152" s="100">
        <v>44811</v>
      </c>
      <c r="C152" s="98">
        <v>545</v>
      </c>
      <c r="D152" s="99" t="s">
        <v>3734</v>
      </c>
      <c r="E152" s="103" t="s">
        <v>3735</v>
      </c>
      <c r="F152" s="100">
        <v>44834</v>
      </c>
      <c r="G152" s="98" t="s">
        <v>3736</v>
      </c>
      <c r="H152" s="103" t="s">
        <v>74</v>
      </c>
      <c r="I152" s="103" t="s">
        <v>3669</v>
      </c>
      <c r="J152" s="104">
        <v>42142950</v>
      </c>
      <c r="K152" s="96">
        <v>42142950</v>
      </c>
      <c r="L152" s="96">
        <v>42142950</v>
      </c>
      <c r="M152" s="96">
        <v>3831177.2727272729</v>
      </c>
      <c r="N152" s="103" t="s">
        <v>1004</v>
      </c>
      <c r="O152" s="103" t="s">
        <v>3203</v>
      </c>
      <c r="P152" s="103" t="s">
        <v>36</v>
      </c>
      <c r="Q152" s="106">
        <v>0</v>
      </c>
      <c r="R152" s="98">
        <v>100</v>
      </c>
      <c r="S152" s="98" t="s">
        <v>26</v>
      </c>
      <c r="T152" s="107">
        <v>1</v>
      </c>
      <c r="U152" s="109">
        <v>554512.5</v>
      </c>
      <c r="V152" s="109">
        <v>50410.227272727272</v>
      </c>
      <c r="W152" s="109">
        <v>504102.27272727271</v>
      </c>
      <c r="X152" s="110">
        <v>554512.5</v>
      </c>
      <c r="Y152" s="110">
        <v>504102.27272727271</v>
      </c>
      <c r="Z152" s="110">
        <v>530922.67000000004</v>
      </c>
      <c r="AA152" s="104">
        <v>76</v>
      </c>
      <c r="AB152" s="104">
        <v>76</v>
      </c>
      <c r="AC152" s="104"/>
      <c r="AD152" s="104"/>
      <c r="AE152" s="104">
        <v>76</v>
      </c>
      <c r="AF152" s="104">
        <v>76</v>
      </c>
      <c r="AG152" s="103" t="s">
        <v>3737</v>
      </c>
      <c r="AH152" s="100">
        <v>44910</v>
      </c>
      <c r="AI152" s="100"/>
      <c r="AJ152" s="100"/>
      <c r="AK152" s="103" t="s">
        <v>67</v>
      </c>
    </row>
    <row r="153" spans="1:37" s="91" customFormat="1" ht="98.25" customHeight="1" x14ac:dyDescent="0.25">
      <c r="A153" s="99" t="s">
        <v>3663</v>
      </c>
      <c r="B153" s="100">
        <v>44812</v>
      </c>
      <c r="C153" s="98">
        <v>545</v>
      </c>
      <c r="D153" s="99" t="s">
        <v>3738</v>
      </c>
      <c r="E153" s="103" t="s">
        <v>3739</v>
      </c>
      <c r="F153" s="100">
        <v>44834</v>
      </c>
      <c r="G153" s="98" t="s">
        <v>3740</v>
      </c>
      <c r="H153" s="103" t="s">
        <v>537</v>
      </c>
      <c r="I153" s="103" t="s">
        <v>3670</v>
      </c>
      <c r="J153" s="104">
        <v>13274858.52</v>
      </c>
      <c r="K153" s="96">
        <v>13274858.52</v>
      </c>
      <c r="L153" s="96">
        <v>13274858.52</v>
      </c>
      <c r="M153" s="96">
        <v>1206805.3199999998</v>
      </c>
      <c r="N153" s="103" t="s">
        <v>3741</v>
      </c>
      <c r="O153" s="103" t="s">
        <v>3742</v>
      </c>
      <c r="P153" s="103" t="s">
        <v>2990</v>
      </c>
      <c r="Q153" s="106">
        <v>0</v>
      </c>
      <c r="R153" s="98">
        <v>100</v>
      </c>
      <c r="S153" s="98" t="s">
        <v>51</v>
      </c>
      <c r="T153" s="107">
        <v>18541.599999999999</v>
      </c>
      <c r="U153" s="109">
        <v>47.73</v>
      </c>
      <c r="V153" s="109">
        <v>4.3390909090909089</v>
      </c>
      <c r="W153" s="109">
        <v>43.390909090909091</v>
      </c>
      <c r="X153" s="110">
        <v>884990.56799999985</v>
      </c>
      <c r="Y153" s="110">
        <v>804536.87999999989</v>
      </c>
      <c r="Z153" s="110" t="s">
        <v>3689</v>
      </c>
      <c r="AA153" s="104">
        <v>278124</v>
      </c>
      <c r="AB153" s="104">
        <v>278124</v>
      </c>
      <c r="AC153" s="104"/>
      <c r="AD153" s="104"/>
      <c r="AE153" s="104">
        <v>15.000000000000002</v>
      </c>
      <c r="AF153" s="104">
        <v>15</v>
      </c>
      <c r="AG153" s="103" t="s">
        <v>3743</v>
      </c>
      <c r="AH153" s="100">
        <v>44866</v>
      </c>
      <c r="AI153" s="100"/>
      <c r="AJ153" s="100"/>
      <c r="AK153" s="103" t="s">
        <v>67</v>
      </c>
    </row>
    <row r="154" spans="1:37" s="91" customFormat="1" ht="90" customHeight="1" x14ac:dyDescent="0.25">
      <c r="A154" s="99" t="s">
        <v>3664</v>
      </c>
      <c r="B154" s="100">
        <v>44816</v>
      </c>
      <c r="C154" s="98">
        <v>545</v>
      </c>
      <c r="D154" s="99" t="s">
        <v>462</v>
      </c>
      <c r="E154" s="103" t="s">
        <v>462</v>
      </c>
      <c r="F154" s="98" t="s">
        <v>462</v>
      </c>
      <c r="G154" s="98" t="s">
        <v>462</v>
      </c>
      <c r="H154" s="103" t="s">
        <v>462</v>
      </c>
      <c r="I154" s="103" t="s">
        <v>2997</v>
      </c>
      <c r="J154" s="104">
        <v>0</v>
      </c>
      <c r="K154" s="96">
        <v>0</v>
      </c>
      <c r="L154" s="96">
        <v>0</v>
      </c>
      <c r="M154" s="96">
        <v>0</v>
      </c>
      <c r="N154" s="103" t="s">
        <v>462</v>
      </c>
      <c r="O154" s="103" t="s">
        <v>462</v>
      </c>
      <c r="P154" s="103"/>
      <c r="Q154" s="106"/>
      <c r="R154" s="98"/>
      <c r="S154" s="98"/>
      <c r="T154" s="107"/>
      <c r="U154" s="109">
        <v>0</v>
      </c>
      <c r="V154" s="109">
        <v>0</v>
      </c>
      <c r="W154" s="109">
        <v>0</v>
      </c>
      <c r="X154" s="110">
        <v>0</v>
      </c>
      <c r="Y154" s="110">
        <v>0</v>
      </c>
      <c r="Z154" s="110"/>
      <c r="AA154" s="104">
        <v>420</v>
      </c>
      <c r="AB154" s="104">
        <v>420</v>
      </c>
      <c r="AC154" s="104"/>
      <c r="AD154" s="104"/>
      <c r="AE154" s="104" t="e">
        <v>#DIV/0!</v>
      </c>
      <c r="AF154" s="104" t="e">
        <v>#DIV/0!</v>
      </c>
      <c r="AG154" s="103"/>
      <c r="AH154" s="100">
        <v>44910</v>
      </c>
      <c r="AI154" s="100"/>
      <c r="AJ154" s="100"/>
      <c r="AK154" s="103"/>
    </row>
    <row r="155" spans="1:37" s="91" customFormat="1" ht="87.75" customHeight="1" x14ac:dyDescent="0.25">
      <c r="A155" s="99" t="s">
        <v>3744</v>
      </c>
      <c r="B155" s="100">
        <v>44819</v>
      </c>
      <c r="C155" s="98">
        <v>545</v>
      </c>
      <c r="D155" s="99"/>
      <c r="E155" s="103" t="s">
        <v>3745</v>
      </c>
      <c r="F155" s="100">
        <v>44838</v>
      </c>
      <c r="G155" s="98" t="s">
        <v>3746</v>
      </c>
      <c r="H155" s="103" t="s">
        <v>537</v>
      </c>
      <c r="I155" s="103" t="s">
        <v>3747</v>
      </c>
      <c r="J155" s="104">
        <v>13274014.32</v>
      </c>
      <c r="K155" s="96">
        <v>13274014.32</v>
      </c>
      <c r="L155" s="96">
        <v>13274014.32</v>
      </c>
      <c r="M155" s="96">
        <v>1206728.5745454545</v>
      </c>
      <c r="N155" s="103" t="s">
        <v>3741</v>
      </c>
      <c r="O155" s="103" t="s">
        <v>3748</v>
      </c>
      <c r="P155" s="103" t="s">
        <v>2990</v>
      </c>
      <c r="Q155" s="106">
        <v>0</v>
      </c>
      <c r="R155" s="98">
        <v>100</v>
      </c>
      <c r="S155" s="98" t="s">
        <v>51</v>
      </c>
      <c r="T155" s="107">
        <v>27854.400000000001</v>
      </c>
      <c r="U155" s="109">
        <v>31.77</v>
      </c>
      <c r="V155" s="109">
        <v>2.8881818181818182</v>
      </c>
      <c r="W155" s="109">
        <v>28.881818181818183</v>
      </c>
      <c r="X155" s="110">
        <v>884934.28800000006</v>
      </c>
      <c r="Y155" s="110">
        <v>804485.71636363643</v>
      </c>
      <c r="Z155" s="110" t="s">
        <v>3689</v>
      </c>
      <c r="AA155" s="104">
        <v>417816</v>
      </c>
      <c r="AB155" s="104">
        <v>306398.40000000002</v>
      </c>
      <c r="AC155" s="104">
        <v>111417.60000000001</v>
      </c>
      <c r="AD155" s="104"/>
      <c r="AE155" s="104">
        <v>15</v>
      </c>
      <c r="AF155" s="104">
        <v>15</v>
      </c>
      <c r="AG155" s="103" t="s">
        <v>3749</v>
      </c>
      <c r="AH155" s="100">
        <v>44866</v>
      </c>
      <c r="AI155" s="100">
        <v>44910</v>
      </c>
      <c r="AJ155" s="100"/>
      <c r="AK155" s="103" t="s">
        <v>67</v>
      </c>
    </row>
    <row r="156" spans="1:37" s="91" customFormat="1" ht="105" customHeight="1" x14ac:dyDescent="0.25">
      <c r="A156" s="99" t="s">
        <v>3750</v>
      </c>
      <c r="B156" s="100">
        <v>44824</v>
      </c>
      <c r="C156" s="98">
        <v>545</v>
      </c>
      <c r="D156" s="99"/>
      <c r="E156" s="102" t="s">
        <v>3751</v>
      </c>
      <c r="F156" s="100">
        <v>44844</v>
      </c>
      <c r="G156" s="98" t="s">
        <v>3752</v>
      </c>
      <c r="H156" s="103" t="s">
        <v>364</v>
      </c>
      <c r="I156" s="103" t="s">
        <v>3753</v>
      </c>
      <c r="J156" s="104">
        <v>99258659.5</v>
      </c>
      <c r="K156" s="96">
        <v>99258659.5</v>
      </c>
      <c r="L156" s="96">
        <v>99258659.5</v>
      </c>
      <c r="M156" s="96">
        <v>9023514.5</v>
      </c>
      <c r="N156" s="103" t="s">
        <v>1126</v>
      </c>
      <c r="O156" s="103" t="s">
        <v>3550</v>
      </c>
      <c r="P156" s="103" t="s">
        <v>36</v>
      </c>
      <c r="Q156" s="106">
        <v>0</v>
      </c>
      <c r="R156" s="98">
        <v>100</v>
      </c>
      <c r="S156" s="98" t="s">
        <v>629</v>
      </c>
      <c r="T156" s="107">
        <v>2</v>
      </c>
      <c r="U156" s="109">
        <v>333082.75</v>
      </c>
      <c r="V156" s="109">
        <v>30280.25</v>
      </c>
      <c r="W156" s="109">
        <v>302802.5</v>
      </c>
      <c r="X156" s="110">
        <v>666165.5</v>
      </c>
      <c r="Y156" s="110">
        <v>605605</v>
      </c>
      <c r="Z156" s="110">
        <v>605605.18999999994</v>
      </c>
      <c r="AA156" s="104">
        <v>298</v>
      </c>
      <c r="AB156" s="104">
        <v>298</v>
      </c>
      <c r="AC156" s="104"/>
      <c r="AD156" s="104"/>
      <c r="AE156" s="104">
        <v>149</v>
      </c>
      <c r="AF156" s="104">
        <v>149</v>
      </c>
      <c r="AG156" s="103" t="s">
        <v>3754</v>
      </c>
      <c r="AH156" s="100">
        <v>44910</v>
      </c>
      <c r="AI156" s="100"/>
      <c r="AJ156" s="100"/>
      <c r="AK156" s="103" t="s">
        <v>67</v>
      </c>
    </row>
    <row r="157" spans="1:37" s="91" customFormat="1" ht="83.25" customHeight="1" x14ac:dyDescent="0.25">
      <c r="A157" s="99" t="s">
        <v>3755</v>
      </c>
      <c r="B157" s="100">
        <v>44830</v>
      </c>
      <c r="C157" s="98">
        <v>545</v>
      </c>
      <c r="D157" s="99" t="s">
        <v>462</v>
      </c>
      <c r="E157" s="103" t="s">
        <v>462</v>
      </c>
      <c r="F157" s="98" t="s">
        <v>462</v>
      </c>
      <c r="G157" s="98" t="s">
        <v>462</v>
      </c>
      <c r="H157" s="103" t="s">
        <v>462</v>
      </c>
      <c r="I157" s="103" t="s">
        <v>716</v>
      </c>
      <c r="J157" s="104">
        <v>0</v>
      </c>
      <c r="K157" s="96">
        <v>0</v>
      </c>
      <c r="L157" s="96">
        <v>0</v>
      </c>
      <c r="M157" s="96">
        <v>0</v>
      </c>
      <c r="N157" s="103" t="s">
        <v>462</v>
      </c>
      <c r="O157" s="103" t="s">
        <v>462</v>
      </c>
      <c r="P157" s="103"/>
      <c r="Q157" s="106"/>
      <c r="R157" s="98"/>
      <c r="S157" s="98"/>
      <c r="T157" s="107"/>
      <c r="U157" s="109">
        <v>0</v>
      </c>
      <c r="V157" s="109">
        <v>0</v>
      </c>
      <c r="W157" s="109">
        <v>0</v>
      </c>
      <c r="X157" s="110">
        <v>0</v>
      </c>
      <c r="Y157" s="110">
        <v>0</v>
      </c>
      <c r="Z157" s="110"/>
      <c r="AA157" s="104">
        <v>390</v>
      </c>
      <c r="AB157" s="104">
        <v>390</v>
      </c>
      <c r="AC157" s="104"/>
      <c r="AD157" s="104"/>
      <c r="AE157" s="104" t="e">
        <v>#DIV/0!</v>
      </c>
      <c r="AF157" s="104" t="e">
        <v>#DIV/0!</v>
      </c>
      <c r="AG157" s="103"/>
      <c r="AH157" s="100">
        <v>44910</v>
      </c>
      <c r="AI157" s="100"/>
      <c r="AJ157" s="100"/>
      <c r="AK157" s="103"/>
    </row>
    <row r="158" spans="1:37" s="91" customFormat="1" ht="70.5" customHeight="1" x14ac:dyDescent="0.25">
      <c r="A158" s="99" t="s">
        <v>3756</v>
      </c>
      <c r="B158" s="100">
        <v>44831</v>
      </c>
      <c r="C158" s="98">
        <v>545</v>
      </c>
      <c r="D158" s="99"/>
      <c r="E158" s="103" t="s">
        <v>3771</v>
      </c>
      <c r="F158" s="100">
        <v>44851</v>
      </c>
      <c r="G158" s="98" t="s">
        <v>3775</v>
      </c>
      <c r="H158" s="103" t="s">
        <v>77</v>
      </c>
      <c r="I158" s="103" t="s">
        <v>636</v>
      </c>
      <c r="J158" s="104">
        <v>248712631.75</v>
      </c>
      <c r="K158" s="96">
        <v>248712631.75</v>
      </c>
      <c r="L158" s="96">
        <v>248712631.75</v>
      </c>
      <c r="M158" s="96">
        <v>0</v>
      </c>
      <c r="N158" s="103" t="s">
        <v>1646</v>
      </c>
      <c r="O158" s="103" t="s">
        <v>3626</v>
      </c>
      <c r="P158" s="103" t="s">
        <v>563</v>
      </c>
      <c r="Q158" s="106">
        <v>0</v>
      </c>
      <c r="R158" s="98">
        <v>100</v>
      </c>
      <c r="S158" s="98" t="s">
        <v>26</v>
      </c>
      <c r="T158" s="107">
        <v>5</v>
      </c>
      <c r="U158" s="109">
        <v>904409.57</v>
      </c>
      <c r="V158" s="109">
        <v>82219.051818181804</v>
      </c>
      <c r="W158" s="109">
        <v>822190.51818181819</v>
      </c>
      <c r="X158" s="110">
        <v>4522047.8499999996</v>
      </c>
      <c r="Y158" s="110">
        <v>4110952.5909090908</v>
      </c>
      <c r="Z158" s="110">
        <v>5138690.78</v>
      </c>
      <c r="AA158" s="104">
        <v>275</v>
      </c>
      <c r="AB158" s="104">
        <v>275</v>
      </c>
      <c r="AC158" s="104"/>
      <c r="AD158" s="104"/>
      <c r="AE158" s="104">
        <v>55</v>
      </c>
      <c r="AF158" s="104">
        <v>55</v>
      </c>
      <c r="AG158" s="103" t="s">
        <v>3778</v>
      </c>
      <c r="AH158" s="100">
        <v>44875</v>
      </c>
      <c r="AI158" s="100"/>
      <c r="AJ158" s="100"/>
      <c r="AK158" s="103" t="s">
        <v>67</v>
      </c>
    </row>
    <row r="159" spans="1:37" s="91" customFormat="1" ht="54" customHeight="1" x14ac:dyDescent="0.25">
      <c r="A159" s="99" t="s">
        <v>3757</v>
      </c>
      <c r="B159" s="100">
        <v>44831</v>
      </c>
      <c r="C159" s="98">
        <v>545</v>
      </c>
      <c r="D159" s="99"/>
      <c r="E159" s="103" t="s">
        <v>3772</v>
      </c>
      <c r="F159" s="100">
        <v>44851</v>
      </c>
      <c r="G159" s="98" t="s">
        <v>3776</v>
      </c>
      <c r="H159" s="103" t="s">
        <v>77</v>
      </c>
      <c r="I159" s="103" t="s">
        <v>636</v>
      </c>
      <c r="J159" s="104">
        <v>235146488.19999999</v>
      </c>
      <c r="K159" s="96">
        <v>235146488.19999999</v>
      </c>
      <c r="L159" s="96">
        <v>235146488.19999999</v>
      </c>
      <c r="M159" s="96">
        <v>0</v>
      </c>
      <c r="N159" s="103" t="s">
        <v>1646</v>
      </c>
      <c r="O159" s="103" t="s">
        <v>3626</v>
      </c>
      <c r="P159" s="103" t="s">
        <v>563</v>
      </c>
      <c r="Q159" s="106">
        <v>0</v>
      </c>
      <c r="R159" s="98">
        <v>100</v>
      </c>
      <c r="S159" s="98" t="s">
        <v>26</v>
      </c>
      <c r="T159" s="107">
        <v>5</v>
      </c>
      <c r="U159" s="109">
        <v>904409.57</v>
      </c>
      <c r="V159" s="109">
        <v>82219.051818181804</v>
      </c>
      <c r="W159" s="109">
        <v>822190.51818181819</v>
      </c>
      <c r="X159" s="110">
        <v>4522047.8499999996</v>
      </c>
      <c r="Y159" s="110">
        <v>4110952.5909090908</v>
      </c>
      <c r="Z159" s="110">
        <v>5138690.78</v>
      </c>
      <c r="AA159" s="104">
        <v>260</v>
      </c>
      <c r="AB159" s="104">
        <v>260</v>
      </c>
      <c r="AC159" s="104"/>
      <c r="AD159" s="104"/>
      <c r="AE159" s="104">
        <v>52</v>
      </c>
      <c r="AF159" s="104">
        <v>52</v>
      </c>
      <c r="AG159" s="103" t="s">
        <v>3779</v>
      </c>
      <c r="AH159" s="100">
        <v>44875</v>
      </c>
      <c r="AI159" s="100"/>
      <c r="AJ159" s="100"/>
      <c r="AK159" s="103" t="s">
        <v>67</v>
      </c>
    </row>
    <row r="160" spans="1:37" s="91" customFormat="1" ht="61.5" customHeight="1" x14ac:dyDescent="0.25">
      <c r="A160" s="99" t="s">
        <v>3758</v>
      </c>
      <c r="B160" s="100">
        <v>44831</v>
      </c>
      <c r="C160" s="98">
        <v>545</v>
      </c>
      <c r="D160" s="99"/>
      <c r="E160" s="103" t="s">
        <v>3773</v>
      </c>
      <c r="F160" s="100">
        <v>44851</v>
      </c>
      <c r="G160" s="98" t="s">
        <v>3759</v>
      </c>
      <c r="H160" s="103" t="s">
        <v>364</v>
      </c>
      <c r="I160" s="103" t="s">
        <v>3760</v>
      </c>
      <c r="J160" s="104">
        <v>1400137.2</v>
      </c>
      <c r="K160" s="96">
        <v>1400137.2</v>
      </c>
      <c r="L160" s="96">
        <v>1400137.2</v>
      </c>
      <c r="M160" s="96">
        <v>127285.2</v>
      </c>
      <c r="N160" s="103" t="s">
        <v>3761</v>
      </c>
      <c r="O160" s="103" t="s">
        <v>3414</v>
      </c>
      <c r="P160" s="103" t="s">
        <v>33</v>
      </c>
      <c r="Q160" s="106">
        <v>0</v>
      </c>
      <c r="R160" s="98">
        <v>100</v>
      </c>
      <c r="S160" s="98" t="s">
        <v>43</v>
      </c>
      <c r="T160" s="107">
        <v>60</v>
      </c>
      <c r="U160" s="109">
        <v>3333.66</v>
      </c>
      <c r="V160" s="109">
        <v>303.06</v>
      </c>
      <c r="W160" s="109">
        <v>3030.6</v>
      </c>
      <c r="X160" s="110">
        <v>200019.59999999998</v>
      </c>
      <c r="Y160" s="110">
        <v>181836</v>
      </c>
      <c r="Z160" s="110">
        <v>181836.61</v>
      </c>
      <c r="AA160" s="104">
        <v>420</v>
      </c>
      <c r="AB160" s="104">
        <v>420</v>
      </c>
      <c r="AC160" s="104"/>
      <c r="AD160" s="104"/>
      <c r="AE160" s="104">
        <v>7</v>
      </c>
      <c r="AF160" s="104">
        <v>7</v>
      </c>
      <c r="AG160" s="103" t="s">
        <v>3762</v>
      </c>
      <c r="AH160" s="100">
        <v>44910</v>
      </c>
      <c r="AI160" s="100"/>
      <c r="AJ160" s="100"/>
      <c r="AK160" s="103" t="s">
        <v>67</v>
      </c>
    </row>
    <row r="161" spans="1:37" s="91" customFormat="1" ht="69" customHeight="1" x14ac:dyDescent="0.25">
      <c r="A161" s="99" t="s">
        <v>3763</v>
      </c>
      <c r="B161" s="100">
        <v>44831</v>
      </c>
      <c r="C161" s="98">
        <v>545</v>
      </c>
      <c r="D161" s="99"/>
      <c r="E161" s="103" t="s">
        <v>3774</v>
      </c>
      <c r="F161" s="100">
        <v>44851</v>
      </c>
      <c r="G161" s="98" t="s">
        <v>3777</v>
      </c>
      <c r="H161" s="103" t="s">
        <v>77</v>
      </c>
      <c r="I161" s="103" t="s">
        <v>636</v>
      </c>
      <c r="J161" s="104">
        <v>271322871</v>
      </c>
      <c r="K161" s="96">
        <v>271322871</v>
      </c>
      <c r="L161" s="96">
        <v>271322871</v>
      </c>
      <c r="M161" s="96">
        <v>0</v>
      </c>
      <c r="N161" s="103" t="s">
        <v>1646</v>
      </c>
      <c r="O161" s="103" t="s">
        <v>3626</v>
      </c>
      <c r="P161" s="103" t="s">
        <v>563</v>
      </c>
      <c r="Q161" s="106">
        <v>0</v>
      </c>
      <c r="R161" s="98">
        <v>100</v>
      </c>
      <c r="S161" s="98" t="s">
        <v>26</v>
      </c>
      <c r="T161" s="107">
        <v>5</v>
      </c>
      <c r="U161" s="109">
        <v>904409.57</v>
      </c>
      <c r="V161" s="109">
        <v>82219.051818181804</v>
      </c>
      <c r="W161" s="109">
        <v>822190.51818181819</v>
      </c>
      <c r="X161" s="110">
        <v>4522047.8499999996</v>
      </c>
      <c r="Y161" s="110">
        <v>4110952.5909090908</v>
      </c>
      <c r="Z161" s="110">
        <v>5138690.78</v>
      </c>
      <c r="AA161" s="104">
        <v>300</v>
      </c>
      <c r="AB161" s="104">
        <v>300</v>
      </c>
      <c r="AC161" s="104"/>
      <c r="AD161" s="104"/>
      <c r="AE161" s="104">
        <v>60</v>
      </c>
      <c r="AF161" s="104">
        <v>60</v>
      </c>
      <c r="AG161" s="103" t="s">
        <v>3780</v>
      </c>
      <c r="AH161" s="100">
        <v>44875</v>
      </c>
      <c r="AI161" s="100"/>
      <c r="AJ161" s="100"/>
      <c r="AK161" s="103" t="s">
        <v>67</v>
      </c>
    </row>
    <row r="162" spans="1:37" s="91" customFormat="1" ht="63" x14ac:dyDescent="0.25">
      <c r="A162" s="99" t="s">
        <v>3785</v>
      </c>
      <c r="B162" s="100">
        <v>44860</v>
      </c>
      <c r="C162" s="98">
        <v>545</v>
      </c>
      <c r="D162" s="99"/>
      <c r="E162" s="103" t="s">
        <v>3786</v>
      </c>
      <c r="F162" s="100">
        <v>44886</v>
      </c>
      <c r="G162" s="98" t="s">
        <v>3787</v>
      </c>
      <c r="H162" s="103" t="s">
        <v>2977</v>
      </c>
      <c r="I162" s="103" t="s">
        <v>716</v>
      </c>
      <c r="J162" s="104">
        <v>1068553.53</v>
      </c>
      <c r="K162" s="96">
        <v>1068553.53</v>
      </c>
      <c r="L162" s="96">
        <v>1068553.53</v>
      </c>
      <c r="M162" s="96">
        <v>97141.23000000001</v>
      </c>
      <c r="N162" s="103" t="s">
        <v>1019</v>
      </c>
      <c r="O162" s="103" t="s">
        <v>3523</v>
      </c>
      <c r="P162" s="103" t="s">
        <v>36</v>
      </c>
      <c r="Q162" s="106">
        <v>0</v>
      </c>
      <c r="R162" s="98">
        <v>100</v>
      </c>
      <c r="S162" s="98" t="s">
        <v>34</v>
      </c>
      <c r="T162" s="107">
        <v>30</v>
      </c>
      <c r="U162" s="109">
        <v>882.3</v>
      </c>
      <c r="V162" s="109">
        <v>29115.899999999998</v>
      </c>
      <c r="W162" s="109">
        <v>26469</v>
      </c>
      <c r="X162" s="110">
        <f t="shared" ref="X162" si="0">U162*T162</f>
        <v>26469</v>
      </c>
      <c r="Y162" s="110">
        <f t="shared" ref="Y162" si="1">W162*T162</f>
        <v>794070</v>
      </c>
      <c r="Z162" s="110"/>
      <c r="AA162" s="104">
        <f t="shared" ref="AA162" si="2">AB162+AC162+AD162</f>
        <v>1101</v>
      </c>
      <c r="AB162" s="104">
        <v>1101</v>
      </c>
      <c r="AC162" s="104"/>
      <c r="AD162" s="104"/>
      <c r="AE162" s="104">
        <f t="shared" ref="AE162" si="3">AA162/T162</f>
        <v>36.700000000000003</v>
      </c>
      <c r="AF162" s="104">
        <f t="shared" ref="AF162" si="4">_xlfn.CEILING.MATH(AE162)</f>
        <v>37</v>
      </c>
      <c r="AG162" s="103"/>
      <c r="AH162" s="100">
        <v>44910</v>
      </c>
      <c r="AI162" s="100"/>
      <c r="AJ162" s="100"/>
      <c r="AK162" s="103" t="s">
        <v>67</v>
      </c>
    </row>
  </sheetData>
  <autoFilter ref="A1:AK1" xr:uid="{00000000-0009-0000-0000-000007000000}">
    <filterColumn colId="26" showButton="0"/>
    <filterColumn colId="27" showButton="0"/>
    <filterColumn colId="28" showButton="0"/>
    <filterColumn colId="29" showButton="0"/>
    <filterColumn colId="30" showButton="0"/>
    <filterColumn colId="33" showButton="0"/>
    <filterColumn colId="34" showButton="0"/>
  </autoFilter>
  <mergeCells count="2">
    <mergeCell ref="AA1:AF1"/>
    <mergeCell ref="AH1:AJ1"/>
  </mergeCells>
  <hyperlinks>
    <hyperlink ref="E3" r:id="rId1" xr:uid="{00000000-0004-0000-0700-000000000000}"/>
    <hyperlink ref="E4" r:id="rId2" xr:uid="{00000000-0004-0000-0700-000001000000}"/>
    <hyperlink ref="E5" r:id="rId3" xr:uid="{00000000-0004-0000-0700-000002000000}"/>
    <hyperlink ref="E6" r:id="rId4" xr:uid="{00000000-0004-0000-0700-000003000000}"/>
    <hyperlink ref="E7" r:id="rId5" xr:uid="{00000000-0004-0000-0700-000004000000}"/>
    <hyperlink ref="E8" r:id="rId6" xr:uid="{00000000-0004-0000-0700-000005000000}"/>
    <hyperlink ref="E10" r:id="rId7" xr:uid="{00000000-0004-0000-0700-000006000000}"/>
    <hyperlink ref="E11" r:id="rId8" xr:uid="{00000000-0004-0000-0700-000007000000}"/>
    <hyperlink ref="E12" r:id="rId9" xr:uid="{00000000-0004-0000-0700-000008000000}"/>
    <hyperlink ref="E13" r:id="rId10" xr:uid="{00000000-0004-0000-0700-000009000000}"/>
    <hyperlink ref="E14" r:id="rId11" xr:uid="{00000000-0004-0000-0700-00000A000000}"/>
    <hyperlink ref="E15" r:id="rId12" xr:uid="{00000000-0004-0000-0700-00000B000000}"/>
    <hyperlink ref="E17" r:id="rId13" xr:uid="{00000000-0004-0000-0700-00000C000000}"/>
    <hyperlink ref="E18" r:id="rId14" xr:uid="{00000000-0004-0000-0700-00000D000000}"/>
    <hyperlink ref="E19" r:id="rId15" xr:uid="{00000000-0004-0000-0700-00000E000000}"/>
    <hyperlink ref="E21" r:id="rId16" xr:uid="{00000000-0004-0000-0700-00000F000000}"/>
    <hyperlink ref="E22" r:id="rId17" xr:uid="{00000000-0004-0000-0700-000010000000}"/>
    <hyperlink ref="E23" r:id="rId18" xr:uid="{00000000-0004-0000-0700-000011000000}"/>
    <hyperlink ref="E24" r:id="rId19" xr:uid="{00000000-0004-0000-0700-000012000000}"/>
    <hyperlink ref="E25" r:id="rId20" xr:uid="{00000000-0004-0000-0700-000013000000}"/>
    <hyperlink ref="E26" r:id="rId21" xr:uid="{00000000-0004-0000-0700-000014000000}"/>
    <hyperlink ref="E27" r:id="rId22" xr:uid="{00000000-0004-0000-0700-000015000000}"/>
    <hyperlink ref="E28" r:id="rId23" xr:uid="{00000000-0004-0000-0700-000016000000}"/>
    <hyperlink ref="E29" r:id="rId24" xr:uid="{00000000-0004-0000-0700-000017000000}"/>
    <hyperlink ref="E30" r:id="rId25" xr:uid="{00000000-0004-0000-0700-000018000000}"/>
    <hyperlink ref="E31" r:id="rId26" xr:uid="{00000000-0004-0000-0700-000019000000}"/>
    <hyperlink ref="E32" r:id="rId27" xr:uid="{00000000-0004-0000-0700-00001A000000}"/>
    <hyperlink ref="E33" r:id="rId28" xr:uid="{00000000-0004-0000-0700-00001B000000}"/>
    <hyperlink ref="E34" r:id="rId29" xr:uid="{00000000-0004-0000-0700-00001C000000}"/>
    <hyperlink ref="E35" r:id="rId30" xr:uid="{00000000-0004-0000-0700-00001D000000}"/>
    <hyperlink ref="E36" r:id="rId31" xr:uid="{00000000-0004-0000-0700-00001E000000}"/>
    <hyperlink ref="E37" r:id="rId32" xr:uid="{00000000-0004-0000-0700-00001F000000}"/>
    <hyperlink ref="E38" r:id="rId33" xr:uid="{00000000-0004-0000-0700-000020000000}"/>
    <hyperlink ref="E39" r:id="rId34" xr:uid="{00000000-0004-0000-0700-000021000000}"/>
    <hyperlink ref="E40" r:id="rId35" xr:uid="{00000000-0004-0000-0700-000022000000}"/>
    <hyperlink ref="E41" r:id="rId36" xr:uid="{00000000-0004-0000-0700-000023000000}"/>
    <hyperlink ref="E42" r:id="rId37" xr:uid="{00000000-0004-0000-0700-000024000000}"/>
    <hyperlink ref="E43" r:id="rId38" xr:uid="{00000000-0004-0000-0700-000025000000}"/>
    <hyperlink ref="E44" r:id="rId39" xr:uid="{00000000-0004-0000-0700-000026000000}"/>
    <hyperlink ref="E45" r:id="rId40" xr:uid="{00000000-0004-0000-0700-000027000000}"/>
    <hyperlink ref="E46" r:id="rId41" xr:uid="{00000000-0004-0000-0700-000028000000}"/>
    <hyperlink ref="E47" r:id="rId42" xr:uid="{00000000-0004-0000-0700-000029000000}"/>
    <hyperlink ref="E48" r:id="rId43" xr:uid="{00000000-0004-0000-0700-00002A000000}"/>
    <hyperlink ref="E49" r:id="rId44" xr:uid="{00000000-0004-0000-0700-00002B000000}"/>
    <hyperlink ref="E50" r:id="rId45" xr:uid="{00000000-0004-0000-0700-00002C000000}"/>
    <hyperlink ref="E51" r:id="rId46" xr:uid="{00000000-0004-0000-0700-00002D000000}"/>
    <hyperlink ref="E54" r:id="rId47" xr:uid="{00000000-0004-0000-0700-00002E000000}"/>
    <hyperlink ref="E55" r:id="rId48" xr:uid="{00000000-0004-0000-0700-00002F000000}"/>
    <hyperlink ref="E56" r:id="rId49" xr:uid="{00000000-0004-0000-0700-000030000000}"/>
    <hyperlink ref="E57" r:id="rId50" xr:uid="{00000000-0004-0000-0700-000031000000}"/>
    <hyperlink ref="E59" r:id="rId51" xr:uid="{00000000-0004-0000-0700-000032000000}"/>
    <hyperlink ref="E60" r:id="rId52" xr:uid="{00000000-0004-0000-0700-000033000000}"/>
    <hyperlink ref="E61" r:id="rId53" xr:uid="{00000000-0004-0000-0700-000034000000}"/>
    <hyperlink ref="E62" r:id="rId54" xr:uid="{00000000-0004-0000-0700-000035000000}"/>
    <hyperlink ref="E63" r:id="rId55" xr:uid="{00000000-0004-0000-0700-000036000000}"/>
    <hyperlink ref="E64" r:id="rId56" xr:uid="{00000000-0004-0000-0700-000037000000}"/>
    <hyperlink ref="E65" r:id="rId57" xr:uid="{00000000-0004-0000-0700-000038000000}"/>
    <hyperlink ref="E67" r:id="rId58" xr:uid="{00000000-0004-0000-0700-000039000000}"/>
    <hyperlink ref="E66" r:id="rId59" xr:uid="{00000000-0004-0000-0700-00003A000000}"/>
    <hyperlink ref="E68" r:id="rId60" xr:uid="{00000000-0004-0000-0700-00003B000000}"/>
    <hyperlink ref="E70" r:id="rId61" xr:uid="{00000000-0004-0000-0700-00003C000000}"/>
    <hyperlink ref="E69" r:id="rId62" xr:uid="{00000000-0004-0000-0700-00003D000000}"/>
    <hyperlink ref="E71" r:id="rId63" xr:uid="{00000000-0004-0000-0700-00003E000000}"/>
    <hyperlink ref="E72" r:id="rId64" xr:uid="{00000000-0004-0000-0700-00003F000000}"/>
    <hyperlink ref="E73" r:id="rId65" xr:uid="{00000000-0004-0000-0700-000040000000}"/>
    <hyperlink ref="E74" r:id="rId66" xr:uid="{00000000-0004-0000-0700-000041000000}"/>
    <hyperlink ref="E75" r:id="rId67" xr:uid="{00000000-0004-0000-0700-000042000000}"/>
    <hyperlink ref="E76" r:id="rId68" xr:uid="{00000000-0004-0000-0700-000043000000}"/>
    <hyperlink ref="E77" r:id="rId69" xr:uid="{00000000-0004-0000-0700-000044000000}"/>
    <hyperlink ref="E78" r:id="rId70" xr:uid="{00000000-0004-0000-0700-000045000000}"/>
    <hyperlink ref="E79" r:id="rId71" xr:uid="{00000000-0004-0000-0700-000046000000}"/>
    <hyperlink ref="E80" r:id="rId72" xr:uid="{00000000-0004-0000-0700-000047000000}"/>
    <hyperlink ref="E81" r:id="rId73" xr:uid="{00000000-0004-0000-0700-000048000000}"/>
    <hyperlink ref="E82" r:id="rId74" xr:uid="{00000000-0004-0000-0700-000049000000}"/>
    <hyperlink ref="E83" r:id="rId75" xr:uid="{00000000-0004-0000-0700-00004A000000}"/>
    <hyperlink ref="E84" r:id="rId76" xr:uid="{00000000-0004-0000-0700-00004B000000}"/>
    <hyperlink ref="E85" r:id="rId77" xr:uid="{00000000-0004-0000-0700-00004C000000}"/>
    <hyperlink ref="E86" r:id="rId78" xr:uid="{00000000-0004-0000-0700-00004D000000}"/>
    <hyperlink ref="E87:E90" r:id="rId79" display="https://zakupki.gov.ru/epz/order/notice/ea20/view/common-info.html?regNumber=0873400003922000374" xr:uid="{00000000-0004-0000-0700-00004E000000}"/>
    <hyperlink ref="E87" r:id="rId80" xr:uid="{00000000-0004-0000-0700-00004F000000}"/>
    <hyperlink ref="E88" r:id="rId81" xr:uid="{00000000-0004-0000-0700-000050000000}"/>
    <hyperlink ref="E89" r:id="rId82" xr:uid="{00000000-0004-0000-0700-000051000000}"/>
    <hyperlink ref="E90" r:id="rId83" xr:uid="{00000000-0004-0000-0700-000052000000}"/>
    <hyperlink ref="E92" r:id="rId84" xr:uid="{00000000-0004-0000-0700-000053000000}"/>
    <hyperlink ref="E94" r:id="rId85" xr:uid="{00000000-0004-0000-0700-000054000000}"/>
    <hyperlink ref="E95" r:id="rId86" xr:uid="{00000000-0004-0000-0700-000055000000}"/>
    <hyperlink ref="E98" r:id="rId87" xr:uid="{00000000-0004-0000-0700-000056000000}"/>
    <hyperlink ref="E99" r:id="rId88" xr:uid="{00000000-0004-0000-0700-000057000000}"/>
    <hyperlink ref="E101" r:id="rId89" xr:uid="{00000000-0004-0000-0700-000058000000}"/>
    <hyperlink ref="E103" r:id="rId90" xr:uid="{00000000-0004-0000-0700-000059000000}"/>
    <hyperlink ref="E106:E107" r:id="rId91" display="https://zakupki.gov.ru/epz/order/notice/ea20/view/common-info.html?regNumber=0873400003922000441" xr:uid="{00000000-0004-0000-0700-00005A000000}"/>
    <hyperlink ref="E106" r:id="rId92" xr:uid="{00000000-0004-0000-0700-00005B000000}"/>
    <hyperlink ref="E107" r:id="rId93" xr:uid="{00000000-0004-0000-0700-00005C000000}"/>
    <hyperlink ref="E91" r:id="rId94" xr:uid="{00000000-0004-0000-0700-00005D000000}"/>
    <hyperlink ref="E93" r:id="rId95" xr:uid="{00000000-0004-0000-0700-00005E000000}"/>
    <hyperlink ref="E96:E97" r:id="rId96" display="https://zakupki.gov.ru/epz/order/notice/ea20/view/common-info.html?regNumber=0873400003922000437" xr:uid="{00000000-0004-0000-0700-00005F000000}"/>
    <hyperlink ref="E96" r:id="rId97" xr:uid="{00000000-0004-0000-0700-000060000000}"/>
    <hyperlink ref="E97" r:id="rId98" xr:uid="{00000000-0004-0000-0700-000061000000}"/>
    <hyperlink ref="E100" r:id="rId99" xr:uid="{00000000-0004-0000-0700-000062000000}"/>
    <hyperlink ref="E102" r:id="rId100" xr:uid="{00000000-0004-0000-0700-000063000000}"/>
    <hyperlink ref="E104" r:id="rId101" xr:uid="{00000000-0004-0000-0700-000064000000}"/>
    <hyperlink ref="E105" r:id="rId102" xr:uid="{00000000-0004-0000-0700-000065000000}"/>
    <hyperlink ref="E108" r:id="rId103" xr:uid="{00000000-0004-0000-0700-000066000000}"/>
    <hyperlink ref="E110" r:id="rId104" xr:uid="{00000000-0004-0000-0700-000067000000}"/>
    <hyperlink ref="E111" r:id="rId105" xr:uid="{00000000-0004-0000-0700-000068000000}"/>
    <hyperlink ref="E112" r:id="rId106" xr:uid="{00000000-0004-0000-0700-000069000000}"/>
    <hyperlink ref="E117" r:id="rId107" xr:uid="{00000000-0004-0000-0700-00006A000000}"/>
    <hyperlink ref="E113" r:id="rId108" xr:uid="{00000000-0004-0000-0700-00006B000000}"/>
    <hyperlink ref="E116" r:id="rId109" xr:uid="{00000000-0004-0000-0700-00006C000000}"/>
    <hyperlink ref="E118" r:id="rId110" xr:uid="{00000000-0004-0000-0700-00006D000000}"/>
    <hyperlink ref="E119" r:id="rId111" xr:uid="{00000000-0004-0000-0700-00006E000000}"/>
    <hyperlink ref="E120" r:id="rId112" xr:uid="{00000000-0004-0000-0700-00006F000000}"/>
    <hyperlink ref="E122" r:id="rId113" xr:uid="{00000000-0004-0000-0700-000070000000}"/>
    <hyperlink ref="E124" r:id="rId114" xr:uid="{00000000-0004-0000-0700-000071000000}"/>
    <hyperlink ref="E126" r:id="rId115" xr:uid="{00000000-0004-0000-0700-000072000000}"/>
    <hyperlink ref="E129:E131" r:id="rId116" display="https://zakupki.gov.ru/epz/order/notice/ea20/view/common-info.html?regNumber=0873400003922000471" xr:uid="{00000000-0004-0000-0700-000073000000}"/>
    <hyperlink ref="E129" r:id="rId117" xr:uid="{00000000-0004-0000-0700-000074000000}"/>
    <hyperlink ref="E130" r:id="rId118" xr:uid="{00000000-0004-0000-0700-000075000000}"/>
    <hyperlink ref="E131" r:id="rId119" xr:uid="{00000000-0004-0000-0700-000076000000}"/>
    <hyperlink ref="E137" r:id="rId120" xr:uid="{00000000-0004-0000-0700-000077000000}"/>
    <hyperlink ref="E135" r:id="rId121" xr:uid="{00000000-0004-0000-0700-000078000000}"/>
    <hyperlink ref="E136" r:id="rId122" xr:uid="{00000000-0004-0000-0700-000079000000}"/>
    <hyperlink ref="E134" r:id="rId123" xr:uid="{00000000-0004-0000-0700-00007A000000}"/>
    <hyperlink ref="E132" r:id="rId124" xr:uid="{00000000-0004-0000-0700-00007B000000}"/>
    <hyperlink ref="E133" r:id="rId125" xr:uid="{00000000-0004-0000-0700-00007C000000}"/>
    <hyperlink ref="E156" r:id="rId126" xr:uid="{00000000-0004-0000-0700-00007D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24"/>
  <sheetViews>
    <sheetView view="pageBreakPreview" zoomScale="60" zoomScaleNormal="100" workbookViewId="0">
      <pane xSplit="1" ySplit="2" topLeftCell="B19" activePane="bottomRight" state="frozen"/>
      <selection pane="topRight" activeCell="B1" sqref="B1"/>
      <selection pane="bottomLeft" activeCell="A3" sqref="A3"/>
      <selection pane="bottomRight" activeCell="G19" sqref="G19"/>
    </sheetView>
  </sheetViews>
  <sheetFormatPr defaultColWidth="9.140625" defaultRowHeight="15.75" x14ac:dyDescent="0.25"/>
  <cols>
    <col min="1" max="1" width="26.7109375" style="14" customWidth="1"/>
    <col min="2" max="2" width="13" style="19" customWidth="1"/>
    <col min="3" max="3" width="18.5703125" style="14" customWidth="1"/>
    <col min="4" max="4" width="31.140625" style="31" customWidth="1"/>
    <col min="5" max="5" width="27.42578125" style="17" customWidth="1"/>
    <col min="6" max="6" width="13.85546875" style="19" customWidth="1"/>
    <col min="7" max="7" width="32.85546875" style="14" customWidth="1"/>
    <col min="8" max="8" width="22.140625" style="17" customWidth="1"/>
    <col min="9" max="9" width="30.85546875" style="17" customWidth="1"/>
    <col min="10" max="10" width="19.85546875" style="14" customWidth="1"/>
    <col min="11" max="13" width="20.140625" style="14" customWidth="1"/>
    <col min="14" max="14" width="17.28515625" style="17" customWidth="1"/>
    <col min="15" max="15" width="33.28515625" style="17" customWidth="1"/>
    <col min="16" max="16" width="14.140625" style="14" customWidth="1"/>
    <col min="17" max="17" width="11.85546875" style="14" customWidth="1"/>
    <col min="18" max="19" width="9.140625" style="14" customWidth="1"/>
    <col min="20" max="20" width="24.140625" style="17" customWidth="1"/>
    <col min="21" max="26" width="14.28515625" style="14" customWidth="1"/>
    <col min="27" max="27" width="18.5703125" style="14" customWidth="1"/>
    <col min="28" max="28" width="17.140625" style="14" customWidth="1"/>
    <col min="29" max="29" width="16.28515625" style="14" customWidth="1"/>
    <col min="30" max="30" width="17.5703125" style="15" customWidth="1"/>
    <col min="31" max="31" width="19.42578125" style="15" customWidth="1"/>
    <col min="32" max="32" width="17.5703125" style="15" customWidth="1"/>
    <col min="33" max="33" width="17.5703125" style="14" customWidth="1"/>
    <col min="34" max="34" width="16.140625" style="19" customWidth="1"/>
    <col min="35" max="35" width="15.140625" style="19" customWidth="1"/>
    <col min="36" max="36" width="13.28515625" style="19" customWidth="1"/>
    <col min="37" max="37" width="16.7109375" style="17" customWidth="1"/>
    <col min="38" max="16384" width="9.140625" style="14"/>
  </cols>
  <sheetData>
    <row r="1" spans="1:37" ht="103.5" customHeight="1" x14ac:dyDescent="0.25">
      <c r="A1" s="156" t="s">
        <v>14</v>
      </c>
      <c r="B1" s="156" t="s">
        <v>0</v>
      </c>
      <c r="C1" s="156" t="s">
        <v>52</v>
      </c>
      <c r="D1" s="156" t="s">
        <v>1</v>
      </c>
      <c r="E1" s="156" t="s">
        <v>5</v>
      </c>
      <c r="F1" s="156" t="s">
        <v>2</v>
      </c>
      <c r="G1" s="156" t="s">
        <v>3</v>
      </c>
      <c r="H1" s="156" t="s">
        <v>4</v>
      </c>
      <c r="I1" s="156" t="s">
        <v>6</v>
      </c>
      <c r="J1" s="154" t="s">
        <v>15</v>
      </c>
      <c r="K1" s="154" t="s">
        <v>16</v>
      </c>
      <c r="L1" s="154" t="s">
        <v>155</v>
      </c>
      <c r="M1" s="154" t="s">
        <v>3530</v>
      </c>
      <c r="N1" s="146" t="s">
        <v>18</v>
      </c>
      <c r="O1" s="146" t="s">
        <v>2083</v>
      </c>
      <c r="P1" s="146" t="s">
        <v>17</v>
      </c>
      <c r="Q1" s="154" t="s">
        <v>8</v>
      </c>
      <c r="R1" s="154" t="s">
        <v>9</v>
      </c>
      <c r="S1" s="144" t="s">
        <v>19</v>
      </c>
      <c r="T1" s="146" t="s">
        <v>2050</v>
      </c>
      <c r="U1" s="144" t="s">
        <v>7</v>
      </c>
      <c r="V1" s="144" t="s">
        <v>3530</v>
      </c>
      <c r="W1" s="38" t="s">
        <v>3531</v>
      </c>
      <c r="X1" s="38" t="s">
        <v>3532</v>
      </c>
      <c r="Y1" s="144" t="s">
        <v>2049</v>
      </c>
      <c r="Z1" s="144" t="s">
        <v>3533</v>
      </c>
      <c r="AA1" s="148" t="s">
        <v>2820</v>
      </c>
      <c r="AB1" s="149"/>
      <c r="AC1" s="149"/>
      <c r="AD1" s="149"/>
      <c r="AE1" s="149"/>
      <c r="AF1" s="150"/>
      <c r="AG1" s="144" t="s">
        <v>199</v>
      </c>
      <c r="AH1" s="151" t="s">
        <v>2821</v>
      </c>
      <c r="AI1" s="152"/>
      <c r="AJ1" s="153"/>
      <c r="AK1" s="146" t="s">
        <v>66</v>
      </c>
    </row>
    <row r="2" spans="1:37" ht="44.25" customHeight="1" x14ac:dyDescent="0.25">
      <c r="A2" s="157"/>
      <c r="B2" s="157"/>
      <c r="C2" s="157"/>
      <c r="D2" s="157"/>
      <c r="E2" s="157"/>
      <c r="F2" s="157"/>
      <c r="G2" s="157"/>
      <c r="H2" s="157"/>
      <c r="I2" s="157"/>
      <c r="J2" s="155"/>
      <c r="K2" s="155"/>
      <c r="L2" s="155"/>
      <c r="M2" s="155"/>
      <c r="N2" s="147"/>
      <c r="O2" s="147"/>
      <c r="P2" s="147"/>
      <c r="Q2" s="155"/>
      <c r="R2" s="155"/>
      <c r="S2" s="145"/>
      <c r="T2" s="147"/>
      <c r="U2" s="145"/>
      <c r="V2" s="145"/>
      <c r="W2" s="39"/>
      <c r="X2" s="39"/>
      <c r="Y2" s="145"/>
      <c r="Z2" s="145"/>
      <c r="AA2" s="35" t="s">
        <v>20</v>
      </c>
      <c r="AB2" s="35" t="s">
        <v>11</v>
      </c>
      <c r="AC2" s="35" t="s">
        <v>12</v>
      </c>
      <c r="AD2" s="35" t="s">
        <v>13</v>
      </c>
      <c r="AE2" s="35" t="s">
        <v>2046</v>
      </c>
      <c r="AF2" s="35" t="s">
        <v>2025</v>
      </c>
      <c r="AG2" s="145"/>
      <c r="AH2" s="34" t="s">
        <v>11</v>
      </c>
      <c r="AI2" s="34" t="s">
        <v>12</v>
      </c>
      <c r="AJ2" s="34" t="s">
        <v>13</v>
      </c>
      <c r="AK2" s="147"/>
    </row>
    <row r="3" spans="1:37" ht="47.25" x14ac:dyDescent="0.25">
      <c r="A3" s="24" t="s">
        <v>1104</v>
      </c>
      <c r="B3" s="23">
        <v>44610</v>
      </c>
      <c r="C3" s="22" t="s">
        <v>1044</v>
      </c>
      <c r="D3" s="24" t="s">
        <v>1172</v>
      </c>
      <c r="E3" s="36" t="s">
        <v>1172</v>
      </c>
      <c r="F3" s="23" t="s">
        <v>1172</v>
      </c>
      <c r="G3" s="22" t="s">
        <v>1172</v>
      </c>
      <c r="H3" s="36" t="s">
        <v>1172</v>
      </c>
      <c r="I3" s="36" t="s">
        <v>1043</v>
      </c>
      <c r="J3" s="25"/>
      <c r="K3" s="35"/>
      <c r="L3" s="35"/>
      <c r="M3" s="35">
        <f t="shared" ref="M3:M13" si="0">(K3*10)/110</f>
        <v>0</v>
      </c>
      <c r="N3" s="36" t="s">
        <v>462</v>
      </c>
      <c r="O3" s="36" t="s">
        <v>462</v>
      </c>
      <c r="P3" s="35"/>
      <c r="Q3" s="23"/>
      <c r="R3" s="23"/>
      <c r="S3" s="36" t="s">
        <v>462</v>
      </c>
      <c r="T3" s="36" t="s">
        <v>462</v>
      </c>
      <c r="U3" s="36" t="s">
        <v>462</v>
      </c>
      <c r="V3" s="33" t="e">
        <f t="shared" ref="V3:V13" si="1">(U3*10)/110</f>
        <v>#VALUE!</v>
      </c>
      <c r="W3" s="33" t="e">
        <f t="shared" ref="W3:W13" si="2">U3-V3</f>
        <v>#VALUE!</v>
      </c>
      <c r="X3" s="36" t="s">
        <v>462</v>
      </c>
      <c r="Y3" s="49" t="e">
        <f t="shared" ref="Y3:Y13" si="3">W3*T3</f>
        <v>#VALUE!</v>
      </c>
      <c r="Z3" s="36"/>
      <c r="AA3" s="25">
        <v>1067200</v>
      </c>
      <c r="AB3" s="25">
        <v>1067200</v>
      </c>
      <c r="AC3" s="25"/>
      <c r="AD3" s="25"/>
      <c r="AE3" s="5" t="s">
        <v>462</v>
      </c>
      <c r="AF3" s="5" t="s">
        <v>462</v>
      </c>
      <c r="AG3" s="35" t="s">
        <v>1173</v>
      </c>
      <c r="AH3" s="23">
        <v>44671</v>
      </c>
      <c r="AI3" s="23"/>
      <c r="AJ3" s="23"/>
      <c r="AK3" s="4" t="s">
        <v>462</v>
      </c>
    </row>
    <row r="4" spans="1:37" ht="409.5" x14ac:dyDescent="0.25">
      <c r="A4" s="8" t="s">
        <v>1103</v>
      </c>
      <c r="B4" s="3">
        <v>44610</v>
      </c>
      <c r="C4" s="6" t="s">
        <v>1044</v>
      </c>
      <c r="D4" s="8" t="s">
        <v>2295</v>
      </c>
      <c r="E4" s="28" t="s">
        <v>2294</v>
      </c>
      <c r="F4" s="3">
        <v>44634</v>
      </c>
      <c r="G4" s="6" t="s">
        <v>1372</v>
      </c>
      <c r="H4" s="4" t="s">
        <v>73</v>
      </c>
      <c r="I4" s="4" t="s">
        <v>984</v>
      </c>
      <c r="J4" s="5">
        <v>214902835</v>
      </c>
      <c r="K4" s="35">
        <f>J4</f>
        <v>214902835</v>
      </c>
      <c r="L4" s="35">
        <f>K4</f>
        <v>214902835</v>
      </c>
      <c r="M4" s="35">
        <f t="shared" si="0"/>
        <v>19536621.363636363</v>
      </c>
      <c r="N4" s="4" t="s">
        <v>1370</v>
      </c>
      <c r="O4" s="4" t="s">
        <v>501</v>
      </c>
      <c r="P4" s="4" t="s">
        <v>22</v>
      </c>
      <c r="Q4" s="12">
        <v>100</v>
      </c>
      <c r="R4" s="6">
        <v>0</v>
      </c>
      <c r="S4" s="6" t="s">
        <v>51</v>
      </c>
      <c r="T4" s="48">
        <v>100</v>
      </c>
      <c r="U4" s="33">
        <f>J4/AA4</f>
        <v>40.549999999999997</v>
      </c>
      <c r="V4" s="33">
        <f t="shared" si="1"/>
        <v>3.6863636363636365</v>
      </c>
      <c r="W4" s="33">
        <f t="shared" si="2"/>
        <v>36.86363636363636</v>
      </c>
      <c r="X4" s="49">
        <f>U4*T4</f>
        <v>4054.9999999999995</v>
      </c>
      <c r="Y4" s="49">
        <f t="shared" si="3"/>
        <v>3686.363636363636</v>
      </c>
      <c r="Z4" s="49"/>
      <c r="AA4" s="5">
        <f t="shared" ref="AA4:AA13" si="4">AB4+AC4+AD4</f>
        <v>5299700</v>
      </c>
      <c r="AB4" s="5">
        <v>5299700</v>
      </c>
      <c r="AC4" s="5"/>
      <c r="AD4" s="5"/>
      <c r="AE4" s="5">
        <f>AA4/T4</f>
        <v>52997</v>
      </c>
      <c r="AF4" s="5">
        <f>_xlfn.CEILING.MATH(AE4)</f>
        <v>52997</v>
      </c>
      <c r="AG4" s="4" t="s">
        <v>1369</v>
      </c>
      <c r="AH4" s="3">
        <v>44696</v>
      </c>
      <c r="AI4" s="3"/>
      <c r="AJ4" s="3"/>
      <c r="AK4" s="4" t="s">
        <v>1169</v>
      </c>
    </row>
    <row r="5" spans="1:37" ht="409.5" x14ac:dyDescent="0.25">
      <c r="A5" s="24" t="s">
        <v>1102</v>
      </c>
      <c r="B5" s="23">
        <v>44610</v>
      </c>
      <c r="C5" s="22" t="s">
        <v>1044</v>
      </c>
      <c r="D5" s="24" t="s">
        <v>1172</v>
      </c>
      <c r="E5" s="36" t="s">
        <v>1172</v>
      </c>
      <c r="F5" s="23" t="s">
        <v>1172</v>
      </c>
      <c r="G5" s="22" t="s">
        <v>1172</v>
      </c>
      <c r="H5" s="36" t="s">
        <v>1172</v>
      </c>
      <c r="I5" s="36" t="s">
        <v>1043</v>
      </c>
      <c r="J5" s="25"/>
      <c r="K5" s="35"/>
      <c r="L5" s="35"/>
      <c r="M5" s="35">
        <f t="shared" si="0"/>
        <v>0</v>
      </c>
      <c r="N5" s="36" t="s">
        <v>462</v>
      </c>
      <c r="O5" s="36" t="s">
        <v>462</v>
      </c>
      <c r="P5" s="36"/>
      <c r="Q5" s="26"/>
      <c r="R5" s="22"/>
      <c r="S5" s="36" t="s">
        <v>462</v>
      </c>
      <c r="T5" s="36" t="s">
        <v>462</v>
      </c>
      <c r="U5" s="36" t="s">
        <v>462</v>
      </c>
      <c r="V5" s="33" t="e">
        <f t="shared" si="1"/>
        <v>#VALUE!</v>
      </c>
      <c r="W5" s="33" t="e">
        <f t="shared" si="2"/>
        <v>#VALUE!</v>
      </c>
      <c r="X5" s="36" t="s">
        <v>462</v>
      </c>
      <c r="Y5" s="49" t="e">
        <f t="shared" si="3"/>
        <v>#VALUE!</v>
      </c>
      <c r="Z5" s="36"/>
      <c r="AA5" s="25">
        <f t="shared" si="4"/>
        <v>1323160</v>
      </c>
      <c r="AB5" s="25">
        <v>1323160</v>
      </c>
      <c r="AC5" s="25"/>
      <c r="AD5" s="25"/>
      <c r="AE5" s="5" t="s">
        <v>462</v>
      </c>
      <c r="AF5" s="5" t="s">
        <v>462</v>
      </c>
      <c r="AG5" s="36" t="s">
        <v>1174</v>
      </c>
      <c r="AH5" s="23">
        <v>44671</v>
      </c>
      <c r="AI5" s="23"/>
      <c r="AJ5" s="23"/>
      <c r="AK5" s="4" t="s">
        <v>462</v>
      </c>
    </row>
    <row r="6" spans="1:37" ht="31.5" x14ac:dyDescent="0.25">
      <c r="A6" s="24" t="s">
        <v>1100</v>
      </c>
      <c r="B6" s="23">
        <v>44610</v>
      </c>
      <c r="C6" s="22" t="s">
        <v>1044</v>
      </c>
      <c r="D6" s="24" t="s">
        <v>1172</v>
      </c>
      <c r="E6" s="36" t="s">
        <v>1172</v>
      </c>
      <c r="F6" s="23" t="s">
        <v>1172</v>
      </c>
      <c r="G6" s="22" t="s">
        <v>1172</v>
      </c>
      <c r="H6" s="36" t="s">
        <v>1172</v>
      </c>
      <c r="I6" s="36" t="s">
        <v>1043</v>
      </c>
      <c r="J6" s="25"/>
      <c r="K6" s="35">
        <f t="shared" ref="K6:L13" si="5">J6</f>
        <v>0</v>
      </c>
      <c r="L6" s="35">
        <f t="shared" si="5"/>
        <v>0</v>
      </c>
      <c r="M6" s="35">
        <f t="shared" si="0"/>
        <v>0</v>
      </c>
      <c r="N6" s="36" t="s">
        <v>462</v>
      </c>
      <c r="O6" s="36" t="s">
        <v>462</v>
      </c>
      <c r="P6" s="36"/>
      <c r="Q6" s="26"/>
      <c r="R6" s="22"/>
      <c r="S6" s="36" t="s">
        <v>462</v>
      </c>
      <c r="T6" s="36" t="s">
        <v>462</v>
      </c>
      <c r="U6" s="36" t="s">
        <v>462</v>
      </c>
      <c r="V6" s="33" t="e">
        <f t="shared" si="1"/>
        <v>#VALUE!</v>
      </c>
      <c r="W6" s="33" t="e">
        <f t="shared" si="2"/>
        <v>#VALUE!</v>
      </c>
      <c r="X6" s="36" t="s">
        <v>462</v>
      </c>
      <c r="Y6" s="49" t="e">
        <f t="shared" si="3"/>
        <v>#VALUE!</v>
      </c>
      <c r="Z6" s="36"/>
      <c r="AA6" s="25">
        <f t="shared" si="4"/>
        <v>0</v>
      </c>
      <c r="AB6" s="25"/>
      <c r="AC6" s="25"/>
      <c r="AD6" s="25"/>
      <c r="AE6" s="5" t="s">
        <v>462</v>
      </c>
      <c r="AF6" s="5" t="s">
        <v>462</v>
      </c>
      <c r="AG6" s="36"/>
      <c r="AH6" s="23"/>
      <c r="AI6" s="23"/>
      <c r="AJ6" s="23"/>
      <c r="AK6" s="4" t="s">
        <v>462</v>
      </c>
    </row>
    <row r="7" spans="1:37" ht="31.5" x14ac:dyDescent="0.25">
      <c r="A7" s="24" t="s">
        <v>1099</v>
      </c>
      <c r="B7" s="23">
        <v>44610</v>
      </c>
      <c r="C7" s="22" t="s">
        <v>1044</v>
      </c>
      <c r="D7" s="24" t="s">
        <v>1172</v>
      </c>
      <c r="E7" s="36" t="s">
        <v>1172</v>
      </c>
      <c r="F7" s="23" t="s">
        <v>1172</v>
      </c>
      <c r="G7" s="22" t="s">
        <v>1172</v>
      </c>
      <c r="H7" s="36" t="s">
        <v>1172</v>
      </c>
      <c r="I7" s="36" t="s">
        <v>1043</v>
      </c>
      <c r="J7" s="25"/>
      <c r="K7" s="35">
        <f t="shared" si="5"/>
        <v>0</v>
      </c>
      <c r="L7" s="35">
        <f t="shared" si="5"/>
        <v>0</v>
      </c>
      <c r="M7" s="35">
        <f t="shared" si="0"/>
        <v>0</v>
      </c>
      <c r="N7" s="36" t="s">
        <v>462</v>
      </c>
      <c r="O7" s="36" t="s">
        <v>462</v>
      </c>
      <c r="P7" s="36"/>
      <c r="Q7" s="26"/>
      <c r="R7" s="22"/>
      <c r="S7" s="36" t="s">
        <v>462</v>
      </c>
      <c r="T7" s="36" t="s">
        <v>462</v>
      </c>
      <c r="U7" s="36" t="s">
        <v>462</v>
      </c>
      <c r="V7" s="33" t="e">
        <f t="shared" si="1"/>
        <v>#VALUE!</v>
      </c>
      <c r="W7" s="33" t="e">
        <f t="shared" si="2"/>
        <v>#VALUE!</v>
      </c>
      <c r="X7" s="36" t="s">
        <v>462</v>
      </c>
      <c r="Y7" s="49" t="e">
        <f t="shared" si="3"/>
        <v>#VALUE!</v>
      </c>
      <c r="Z7" s="36"/>
      <c r="AA7" s="25">
        <f t="shared" si="4"/>
        <v>0</v>
      </c>
      <c r="AB7" s="25"/>
      <c r="AC7" s="25"/>
      <c r="AD7" s="25"/>
      <c r="AE7" s="5" t="s">
        <v>462</v>
      </c>
      <c r="AF7" s="5" t="s">
        <v>462</v>
      </c>
      <c r="AG7" s="36"/>
      <c r="AH7" s="23"/>
      <c r="AI7" s="23"/>
      <c r="AJ7" s="23"/>
      <c r="AK7" s="4" t="s">
        <v>462</v>
      </c>
    </row>
    <row r="8" spans="1:37" ht="409.5" x14ac:dyDescent="0.25">
      <c r="A8" s="8" t="s">
        <v>1098</v>
      </c>
      <c r="B8" s="3">
        <v>44610</v>
      </c>
      <c r="C8" s="6" t="s">
        <v>1044</v>
      </c>
      <c r="D8" s="8" t="s">
        <v>2296</v>
      </c>
      <c r="E8" s="9" t="s">
        <v>2297</v>
      </c>
      <c r="F8" s="3">
        <v>44634</v>
      </c>
      <c r="G8" s="8" t="s">
        <v>1373</v>
      </c>
      <c r="H8" s="4" t="s">
        <v>73</v>
      </c>
      <c r="I8" s="4" t="s">
        <v>984</v>
      </c>
      <c r="J8" s="5">
        <v>275772440</v>
      </c>
      <c r="K8" s="35">
        <f t="shared" si="5"/>
        <v>275772440</v>
      </c>
      <c r="L8" s="35">
        <f t="shared" si="5"/>
        <v>275772440</v>
      </c>
      <c r="M8" s="35">
        <f t="shared" si="0"/>
        <v>25070221.818181816</v>
      </c>
      <c r="N8" s="4" t="s">
        <v>1370</v>
      </c>
      <c r="O8" s="4" t="s">
        <v>501</v>
      </c>
      <c r="P8" s="4" t="s">
        <v>22</v>
      </c>
      <c r="Q8" s="12">
        <v>100</v>
      </c>
      <c r="R8" s="6">
        <v>0</v>
      </c>
      <c r="S8" s="6" t="s">
        <v>51</v>
      </c>
      <c r="T8" s="48">
        <v>100</v>
      </c>
      <c r="U8" s="33">
        <f>J8/AA8</f>
        <v>40.549999999999997</v>
      </c>
      <c r="V8" s="33">
        <f t="shared" si="1"/>
        <v>3.6863636363636365</v>
      </c>
      <c r="W8" s="33">
        <f t="shared" si="2"/>
        <v>36.86363636363636</v>
      </c>
      <c r="X8" s="49">
        <f>U8*T8</f>
        <v>4054.9999999999995</v>
      </c>
      <c r="Y8" s="49">
        <f t="shared" si="3"/>
        <v>3686.363636363636</v>
      </c>
      <c r="Z8" s="49"/>
      <c r="AA8" s="5">
        <f t="shared" si="4"/>
        <v>6800800</v>
      </c>
      <c r="AB8" s="5">
        <v>6800800</v>
      </c>
      <c r="AC8" s="5"/>
      <c r="AD8" s="5"/>
      <c r="AE8" s="5">
        <f>AA8/T8</f>
        <v>68008</v>
      </c>
      <c r="AF8" s="5">
        <f>_xlfn.CEILING.MATH(AE8)</f>
        <v>68008</v>
      </c>
      <c r="AG8" s="4" t="s">
        <v>1371</v>
      </c>
      <c r="AH8" s="3">
        <v>44696</v>
      </c>
      <c r="AI8" s="3"/>
      <c r="AJ8" s="3"/>
      <c r="AK8" s="4" t="s">
        <v>1169</v>
      </c>
    </row>
    <row r="9" spans="1:37" ht="31.5" x14ac:dyDescent="0.25">
      <c r="A9" s="24" t="s">
        <v>1097</v>
      </c>
      <c r="B9" s="23">
        <v>44610</v>
      </c>
      <c r="C9" s="22" t="s">
        <v>1044</v>
      </c>
      <c r="D9" s="24" t="s">
        <v>1172</v>
      </c>
      <c r="E9" s="36" t="s">
        <v>1172</v>
      </c>
      <c r="F9" s="23" t="s">
        <v>1172</v>
      </c>
      <c r="G9" s="22" t="s">
        <v>1172</v>
      </c>
      <c r="H9" s="36" t="s">
        <v>1172</v>
      </c>
      <c r="I9" s="36" t="s">
        <v>1043</v>
      </c>
      <c r="J9" s="25"/>
      <c r="K9" s="35">
        <f t="shared" si="5"/>
        <v>0</v>
      </c>
      <c r="L9" s="35">
        <f t="shared" si="5"/>
        <v>0</v>
      </c>
      <c r="M9" s="35">
        <f t="shared" si="0"/>
        <v>0</v>
      </c>
      <c r="N9" s="36" t="s">
        <v>462</v>
      </c>
      <c r="O9" s="36" t="s">
        <v>462</v>
      </c>
      <c r="P9" s="36"/>
      <c r="Q9" s="26"/>
      <c r="R9" s="22"/>
      <c r="S9" s="36" t="s">
        <v>462</v>
      </c>
      <c r="T9" s="36" t="s">
        <v>462</v>
      </c>
      <c r="U9" s="36" t="s">
        <v>462</v>
      </c>
      <c r="V9" s="33" t="e">
        <f t="shared" si="1"/>
        <v>#VALUE!</v>
      </c>
      <c r="W9" s="33" t="e">
        <f t="shared" si="2"/>
        <v>#VALUE!</v>
      </c>
      <c r="X9" s="36" t="s">
        <v>462</v>
      </c>
      <c r="Y9" s="49" t="e">
        <f t="shared" si="3"/>
        <v>#VALUE!</v>
      </c>
      <c r="Z9" s="36"/>
      <c r="AA9" s="25">
        <f t="shared" si="4"/>
        <v>0</v>
      </c>
      <c r="AB9" s="25"/>
      <c r="AC9" s="25"/>
      <c r="AD9" s="25"/>
      <c r="AE9" s="5" t="s">
        <v>462</v>
      </c>
      <c r="AF9" s="5" t="s">
        <v>462</v>
      </c>
      <c r="AG9" s="36"/>
      <c r="AH9" s="23"/>
      <c r="AI9" s="23"/>
      <c r="AJ9" s="23"/>
      <c r="AK9" s="4" t="s">
        <v>462</v>
      </c>
    </row>
    <row r="10" spans="1:37" ht="409.5" x14ac:dyDescent="0.25">
      <c r="A10" s="8" t="s">
        <v>1096</v>
      </c>
      <c r="B10" s="3">
        <v>44610</v>
      </c>
      <c r="C10" s="6" t="s">
        <v>1044</v>
      </c>
      <c r="D10" s="8" t="s">
        <v>2300</v>
      </c>
      <c r="E10" s="9" t="s">
        <v>2299</v>
      </c>
      <c r="F10" s="3">
        <v>44634</v>
      </c>
      <c r="G10" s="6" t="s">
        <v>1374</v>
      </c>
      <c r="H10" s="4" t="s">
        <v>73</v>
      </c>
      <c r="I10" s="4" t="s">
        <v>984</v>
      </c>
      <c r="J10" s="5">
        <v>202774330</v>
      </c>
      <c r="K10" s="35">
        <f t="shared" si="5"/>
        <v>202774330</v>
      </c>
      <c r="L10" s="35">
        <f t="shared" si="5"/>
        <v>202774330</v>
      </c>
      <c r="M10" s="35">
        <f t="shared" si="0"/>
        <v>18434030</v>
      </c>
      <c r="N10" s="4" t="s">
        <v>1370</v>
      </c>
      <c r="O10" s="4" t="s">
        <v>501</v>
      </c>
      <c r="P10" s="4" t="s">
        <v>22</v>
      </c>
      <c r="Q10" s="12">
        <v>100</v>
      </c>
      <c r="R10" s="6">
        <v>0</v>
      </c>
      <c r="S10" s="6" t="s">
        <v>51</v>
      </c>
      <c r="T10" s="48">
        <v>100</v>
      </c>
      <c r="U10" s="33">
        <f>J10/AA10</f>
        <v>40.549999999999997</v>
      </c>
      <c r="V10" s="33">
        <f t="shared" si="1"/>
        <v>3.6863636363636365</v>
      </c>
      <c r="W10" s="33">
        <f t="shared" si="2"/>
        <v>36.86363636363636</v>
      </c>
      <c r="X10" s="49">
        <f>U10*T10</f>
        <v>4054.9999999999995</v>
      </c>
      <c r="Y10" s="49">
        <f t="shared" si="3"/>
        <v>3686.363636363636</v>
      </c>
      <c r="Z10" s="49"/>
      <c r="AA10" s="5">
        <f t="shared" si="4"/>
        <v>5000600</v>
      </c>
      <c r="AB10" s="5">
        <v>5000600</v>
      </c>
      <c r="AC10" s="5"/>
      <c r="AD10" s="5"/>
      <c r="AE10" s="5">
        <f>AA10/T10</f>
        <v>50006</v>
      </c>
      <c r="AF10" s="5">
        <f>_xlfn.CEILING.MATH(AE10)</f>
        <v>50006</v>
      </c>
      <c r="AG10" s="4" t="s">
        <v>1377</v>
      </c>
      <c r="AH10" s="3">
        <v>44696</v>
      </c>
      <c r="AI10" s="3"/>
      <c r="AJ10" s="3"/>
      <c r="AK10" s="4" t="s">
        <v>1169</v>
      </c>
    </row>
    <row r="11" spans="1:37" ht="31.5" x14ac:dyDescent="0.25">
      <c r="A11" s="24" t="s">
        <v>1095</v>
      </c>
      <c r="B11" s="23">
        <v>44610</v>
      </c>
      <c r="C11" s="22" t="s">
        <v>1044</v>
      </c>
      <c r="D11" s="24" t="s">
        <v>1172</v>
      </c>
      <c r="E11" s="36" t="s">
        <v>1172</v>
      </c>
      <c r="F11" s="23" t="s">
        <v>1172</v>
      </c>
      <c r="G11" s="22" t="s">
        <v>1172</v>
      </c>
      <c r="H11" s="36" t="s">
        <v>1172</v>
      </c>
      <c r="I11" s="36" t="s">
        <v>1043</v>
      </c>
      <c r="J11" s="25"/>
      <c r="K11" s="35">
        <f t="shared" si="5"/>
        <v>0</v>
      </c>
      <c r="L11" s="35">
        <f t="shared" si="5"/>
        <v>0</v>
      </c>
      <c r="M11" s="35">
        <f t="shared" si="0"/>
        <v>0</v>
      </c>
      <c r="N11" s="36" t="s">
        <v>462</v>
      </c>
      <c r="O11" s="36" t="s">
        <v>462</v>
      </c>
      <c r="P11" s="36"/>
      <c r="Q11" s="26"/>
      <c r="R11" s="22"/>
      <c r="S11" s="36" t="s">
        <v>462</v>
      </c>
      <c r="T11" s="36" t="s">
        <v>462</v>
      </c>
      <c r="U11" s="36" t="s">
        <v>462</v>
      </c>
      <c r="V11" s="33" t="e">
        <f t="shared" si="1"/>
        <v>#VALUE!</v>
      </c>
      <c r="W11" s="33" t="e">
        <f t="shared" si="2"/>
        <v>#VALUE!</v>
      </c>
      <c r="X11" s="36" t="s">
        <v>462</v>
      </c>
      <c r="Y11" s="49" t="e">
        <f t="shared" si="3"/>
        <v>#VALUE!</v>
      </c>
      <c r="Z11" s="36"/>
      <c r="AA11" s="25">
        <f t="shared" si="4"/>
        <v>0</v>
      </c>
      <c r="AB11" s="25"/>
      <c r="AC11" s="25"/>
      <c r="AD11" s="25"/>
      <c r="AE11" s="5" t="s">
        <v>462</v>
      </c>
      <c r="AF11" s="5" t="s">
        <v>462</v>
      </c>
      <c r="AG11" s="36"/>
      <c r="AH11" s="23"/>
      <c r="AI11" s="23"/>
      <c r="AJ11" s="23"/>
      <c r="AK11" s="4" t="s">
        <v>462</v>
      </c>
    </row>
    <row r="12" spans="1:37" ht="409.5" x14ac:dyDescent="0.25">
      <c r="A12" s="8" t="s">
        <v>1094</v>
      </c>
      <c r="B12" s="3">
        <v>44610</v>
      </c>
      <c r="C12" s="6" t="s">
        <v>1044</v>
      </c>
      <c r="D12" s="8" t="s">
        <v>2302</v>
      </c>
      <c r="E12" s="9" t="s">
        <v>2301</v>
      </c>
      <c r="F12" s="3">
        <v>44634</v>
      </c>
      <c r="G12" s="6" t="s">
        <v>1375</v>
      </c>
      <c r="H12" s="4" t="s">
        <v>73</v>
      </c>
      <c r="I12" s="4" t="s">
        <v>984</v>
      </c>
      <c r="J12" s="5">
        <v>247083315</v>
      </c>
      <c r="K12" s="35">
        <f t="shared" si="5"/>
        <v>247083315</v>
      </c>
      <c r="L12" s="35">
        <f t="shared" si="5"/>
        <v>247083315</v>
      </c>
      <c r="M12" s="35">
        <f t="shared" si="0"/>
        <v>22462119.545454547</v>
      </c>
      <c r="N12" s="4" t="s">
        <v>1370</v>
      </c>
      <c r="O12" s="4" t="s">
        <v>501</v>
      </c>
      <c r="P12" s="4" t="s">
        <v>22</v>
      </c>
      <c r="Q12" s="12">
        <v>100</v>
      </c>
      <c r="R12" s="6">
        <v>0</v>
      </c>
      <c r="S12" s="6" t="s">
        <v>51</v>
      </c>
      <c r="T12" s="48">
        <v>100</v>
      </c>
      <c r="U12" s="33">
        <f t="shared" ref="U12:U23" si="6">J12/AA12</f>
        <v>40.549999999999997</v>
      </c>
      <c r="V12" s="33">
        <f t="shared" si="1"/>
        <v>3.6863636363636365</v>
      </c>
      <c r="W12" s="33">
        <f t="shared" si="2"/>
        <v>36.86363636363636</v>
      </c>
      <c r="X12" s="49">
        <f>U12*T12</f>
        <v>4054.9999999999995</v>
      </c>
      <c r="Y12" s="49">
        <f t="shared" si="3"/>
        <v>3686.363636363636</v>
      </c>
      <c r="Z12" s="49"/>
      <c r="AA12" s="5">
        <f t="shared" si="4"/>
        <v>6093300</v>
      </c>
      <c r="AB12" s="5">
        <v>6093300</v>
      </c>
      <c r="AC12" s="5"/>
      <c r="AD12" s="5"/>
      <c r="AE12" s="5">
        <f t="shared" ref="AE12:AE18" si="7">AA12/T12</f>
        <v>60933</v>
      </c>
      <c r="AF12" s="5">
        <f t="shared" ref="AF12:AF13" si="8">_xlfn.CEILING.MATH(AE12)</f>
        <v>60933</v>
      </c>
      <c r="AG12" s="4" t="s">
        <v>1378</v>
      </c>
      <c r="AH12" s="3">
        <v>44696</v>
      </c>
      <c r="AI12" s="3"/>
      <c r="AJ12" s="3"/>
      <c r="AK12" s="4" t="s">
        <v>1169</v>
      </c>
    </row>
    <row r="13" spans="1:37" ht="409.5" x14ac:dyDescent="0.25">
      <c r="A13" s="8" t="s">
        <v>1093</v>
      </c>
      <c r="B13" s="3">
        <v>44610</v>
      </c>
      <c r="C13" s="6" t="s">
        <v>1044</v>
      </c>
      <c r="D13" s="8" t="s">
        <v>2304</v>
      </c>
      <c r="E13" s="9" t="s">
        <v>2303</v>
      </c>
      <c r="F13" s="3">
        <v>44634</v>
      </c>
      <c r="G13" s="6" t="s">
        <v>1376</v>
      </c>
      <c r="H13" s="4" t="s">
        <v>73</v>
      </c>
      <c r="I13" s="4" t="s">
        <v>984</v>
      </c>
      <c r="J13" s="5">
        <v>275967080</v>
      </c>
      <c r="K13" s="35">
        <f t="shared" si="5"/>
        <v>275967080</v>
      </c>
      <c r="L13" s="35">
        <f t="shared" si="5"/>
        <v>275967080</v>
      </c>
      <c r="M13" s="35">
        <f t="shared" si="0"/>
        <v>25087916.363636363</v>
      </c>
      <c r="N13" s="4" t="s">
        <v>1370</v>
      </c>
      <c r="O13" s="4" t="s">
        <v>501</v>
      </c>
      <c r="P13" s="4" t="s">
        <v>22</v>
      </c>
      <c r="Q13" s="12">
        <v>100</v>
      </c>
      <c r="R13" s="6">
        <v>0</v>
      </c>
      <c r="S13" s="6" t="s">
        <v>51</v>
      </c>
      <c r="T13" s="48">
        <v>100</v>
      </c>
      <c r="U13" s="33">
        <f t="shared" si="6"/>
        <v>40.549999999999997</v>
      </c>
      <c r="V13" s="33">
        <f t="shared" si="1"/>
        <v>3.6863636363636365</v>
      </c>
      <c r="W13" s="33">
        <f t="shared" si="2"/>
        <v>36.86363636363636</v>
      </c>
      <c r="X13" s="49">
        <f>U13*T13</f>
        <v>4054.9999999999995</v>
      </c>
      <c r="Y13" s="49">
        <f t="shared" si="3"/>
        <v>3686.363636363636</v>
      </c>
      <c r="Z13" s="49"/>
      <c r="AA13" s="5">
        <f t="shared" si="4"/>
        <v>6805600</v>
      </c>
      <c r="AB13" s="5">
        <v>6805600</v>
      </c>
      <c r="AC13" s="5"/>
      <c r="AD13" s="5"/>
      <c r="AE13" s="5">
        <f t="shared" si="7"/>
        <v>68056</v>
      </c>
      <c r="AF13" s="5">
        <f t="shared" si="8"/>
        <v>68056</v>
      </c>
      <c r="AG13" s="4" t="s">
        <v>1379</v>
      </c>
      <c r="AH13" s="3">
        <v>44696</v>
      </c>
      <c r="AI13" s="3"/>
      <c r="AJ13" s="3"/>
      <c r="AK13" s="4" t="s">
        <v>1169</v>
      </c>
    </row>
    <row r="14" spans="1:37" ht="126" x14ac:dyDescent="0.25">
      <c r="A14" s="8" t="s">
        <v>1737</v>
      </c>
      <c r="B14" s="3">
        <v>44631</v>
      </c>
      <c r="C14" s="6" t="s">
        <v>1044</v>
      </c>
      <c r="D14" s="8" t="s">
        <v>2884</v>
      </c>
      <c r="E14" s="9" t="s">
        <v>1867</v>
      </c>
      <c r="F14" s="3">
        <v>44652</v>
      </c>
      <c r="G14" s="6" t="s">
        <v>1855</v>
      </c>
      <c r="H14" s="4" t="s">
        <v>73</v>
      </c>
      <c r="I14" s="4" t="s">
        <v>1224</v>
      </c>
      <c r="J14" s="5">
        <v>184466304</v>
      </c>
      <c r="K14" s="35">
        <f>J14</f>
        <v>184466304</v>
      </c>
      <c r="L14" s="35">
        <f>K14</f>
        <v>184466304</v>
      </c>
      <c r="M14" s="35">
        <f t="shared" ref="M14:M18" si="9">(K14*10)/110</f>
        <v>16769664</v>
      </c>
      <c r="N14" s="4" t="s">
        <v>1868</v>
      </c>
      <c r="O14" s="4" t="s">
        <v>1635</v>
      </c>
      <c r="P14" s="4" t="s">
        <v>22</v>
      </c>
      <c r="Q14" s="12">
        <v>100</v>
      </c>
      <c r="R14" s="6">
        <v>0</v>
      </c>
      <c r="S14" s="6" t="s">
        <v>51</v>
      </c>
      <c r="T14" s="48">
        <v>100</v>
      </c>
      <c r="U14" s="33">
        <f t="shared" si="6"/>
        <v>42.24</v>
      </c>
      <c r="V14" s="33">
        <f t="shared" ref="V14:V18" si="10">(U14*10)/110</f>
        <v>3.8400000000000003</v>
      </c>
      <c r="W14" s="33">
        <f t="shared" ref="W14:W18" si="11">U14-V14</f>
        <v>38.4</v>
      </c>
      <c r="X14" s="49">
        <f t="shared" ref="X14" si="12">U14*T14</f>
        <v>4224</v>
      </c>
      <c r="Y14" s="49">
        <f t="shared" ref="Y14:Y18" si="13">W14*T14</f>
        <v>3840</v>
      </c>
      <c r="Z14" s="49"/>
      <c r="AA14" s="5">
        <f t="shared" ref="AA14" si="14">AB14+AC14+AD14</f>
        <v>4367100</v>
      </c>
      <c r="AB14" s="5">
        <v>4367100</v>
      </c>
      <c r="AC14" s="5"/>
      <c r="AD14" s="5"/>
      <c r="AE14" s="5">
        <f t="shared" si="7"/>
        <v>43671</v>
      </c>
      <c r="AF14" s="5">
        <f t="shared" ref="AF14" si="15">_xlfn.CEILING.MATH(AE14)</f>
        <v>43671</v>
      </c>
      <c r="AG14" s="4"/>
      <c r="AH14" s="3">
        <v>44743</v>
      </c>
      <c r="AI14" s="3"/>
      <c r="AJ14" s="3"/>
      <c r="AK14" s="4" t="s">
        <v>1169</v>
      </c>
    </row>
    <row r="15" spans="1:37" ht="126" x14ac:dyDescent="0.25">
      <c r="A15" s="8" t="s">
        <v>1741</v>
      </c>
      <c r="B15" s="3">
        <v>44631</v>
      </c>
      <c r="C15" s="6" t="s">
        <v>1044</v>
      </c>
      <c r="D15" s="8" t="s">
        <v>2886</v>
      </c>
      <c r="E15" s="9" t="s">
        <v>1872</v>
      </c>
      <c r="F15" s="3">
        <v>44652</v>
      </c>
      <c r="G15" s="6" t="s">
        <v>1856</v>
      </c>
      <c r="H15" s="4" t="s">
        <v>73</v>
      </c>
      <c r="I15" s="4" t="s">
        <v>1224</v>
      </c>
      <c r="J15" s="5">
        <v>151375488</v>
      </c>
      <c r="K15" s="35">
        <f t="shared" ref="K15:L18" si="16">J15</f>
        <v>151375488</v>
      </c>
      <c r="L15" s="35">
        <f t="shared" si="16"/>
        <v>151375488</v>
      </c>
      <c r="M15" s="35">
        <f t="shared" si="9"/>
        <v>13761408</v>
      </c>
      <c r="N15" s="4" t="s">
        <v>1868</v>
      </c>
      <c r="O15" s="4" t="s">
        <v>1635</v>
      </c>
      <c r="P15" s="4" t="s">
        <v>22</v>
      </c>
      <c r="Q15" s="12">
        <v>100</v>
      </c>
      <c r="R15" s="6">
        <v>0</v>
      </c>
      <c r="S15" s="6" t="s">
        <v>51</v>
      </c>
      <c r="T15" s="48">
        <v>100</v>
      </c>
      <c r="U15" s="33">
        <f t="shared" si="6"/>
        <v>42.24</v>
      </c>
      <c r="V15" s="33">
        <f t="shared" si="10"/>
        <v>3.8400000000000003</v>
      </c>
      <c r="W15" s="33">
        <f t="shared" si="11"/>
        <v>38.4</v>
      </c>
      <c r="X15" s="49">
        <f>U15*T15</f>
        <v>4224</v>
      </c>
      <c r="Y15" s="49">
        <f t="shared" si="13"/>
        <v>3840</v>
      </c>
      <c r="Z15" s="49"/>
      <c r="AA15" s="5">
        <f>AB15+AC15+AD15</f>
        <v>3583700</v>
      </c>
      <c r="AB15" s="5">
        <v>3583700</v>
      </c>
      <c r="AC15" s="5"/>
      <c r="AD15" s="5"/>
      <c r="AE15" s="5">
        <f t="shared" si="7"/>
        <v>35837</v>
      </c>
      <c r="AF15" s="5">
        <f>_xlfn.CEILING.MATH(AE15)</f>
        <v>35837</v>
      </c>
      <c r="AG15" s="4"/>
      <c r="AH15" s="3">
        <v>44743</v>
      </c>
      <c r="AI15" s="3"/>
      <c r="AJ15" s="3"/>
      <c r="AK15" s="4" t="s">
        <v>1169</v>
      </c>
    </row>
    <row r="16" spans="1:37" ht="409.5" x14ac:dyDescent="0.25">
      <c r="A16" s="8" t="s">
        <v>1742</v>
      </c>
      <c r="B16" s="3">
        <v>44634</v>
      </c>
      <c r="C16" s="6" t="s">
        <v>1044</v>
      </c>
      <c r="D16" s="8" t="s">
        <v>2887</v>
      </c>
      <c r="E16" s="9" t="s">
        <v>1903</v>
      </c>
      <c r="F16" s="3">
        <v>44656</v>
      </c>
      <c r="G16" s="6" t="s">
        <v>1904</v>
      </c>
      <c r="H16" s="4" t="s">
        <v>73</v>
      </c>
      <c r="I16" s="4" t="s">
        <v>1224</v>
      </c>
      <c r="J16" s="5">
        <v>205873536</v>
      </c>
      <c r="K16" s="35">
        <f t="shared" si="16"/>
        <v>205873536</v>
      </c>
      <c r="L16" s="35">
        <f t="shared" si="16"/>
        <v>205873536</v>
      </c>
      <c r="M16" s="35">
        <f t="shared" si="9"/>
        <v>18715776</v>
      </c>
      <c r="N16" s="4" t="s">
        <v>1897</v>
      </c>
      <c r="O16" s="4" t="s">
        <v>501</v>
      </c>
      <c r="P16" s="4" t="s">
        <v>22</v>
      </c>
      <c r="Q16" s="12">
        <v>100</v>
      </c>
      <c r="R16" s="6">
        <v>0</v>
      </c>
      <c r="S16" s="6" t="s">
        <v>51</v>
      </c>
      <c r="T16" s="48">
        <v>100</v>
      </c>
      <c r="U16" s="33">
        <f t="shared" si="6"/>
        <v>42.24</v>
      </c>
      <c r="V16" s="33">
        <f t="shared" si="10"/>
        <v>3.8400000000000003</v>
      </c>
      <c r="W16" s="33">
        <f t="shared" si="11"/>
        <v>38.4</v>
      </c>
      <c r="X16" s="49">
        <f>U16*T16</f>
        <v>4224</v>
      </c>
      <c r="Y16" s="49">
        <f t="shared" si="13"/>
        <v>3840</v>
      </c>
      <c r="Z16" s="49"/>
      <c r="AA16" s="5">
        <f>AB16+AC16+AD16</f>
        <v>4873900</v>
      </c>
      <c r="AB16" s="5">
        <v>4873900</v>
      </c>
      <c r="AC16" s="5"/>
      <c r="AD16" s="5"/>
      <c r="AE16" s="5">
        <f t="shared" si="7"/>
        <v>48739</v>
      </c>
      <c r="AF16" s="5">
        <f>_xlfn.CEILING.MATH(AE16)</f>
        <v>48739</v>
      </c>
      <c r="AG16" s="4" t="s">
        <v>1906</v>
      </c>
      <c r="AH16" s="3">
        <v>44743</v>
      </c>
      <c r="AI16" s="3"/>
      <c r="AJ16" s="3"/>
      <c r="AK16" s="4" t="s">
        <v>1169</v>
      </c>
    </row>
    <row r="17" spans="1:37" ht="409.5" x14ac:dyDescent="0.25">
      <c r="A17" s="8" t="s">
        <v>1744</v>
      </c>
      <c r="B17" s="3">
        <v>44634</v>
      </c>
      <c r="C17" s="6" t="s">
        <v>1044</v>
      </c>
      <c r="D17" s="8" t="s">
        <v>2889</v>
      </c>
      <c r="E17" s="9" t="s">
        <v>1907</v>
      </c>
      <c r="F17" s="3">
        <v>44656</v>
      </c>
      <c r="G17" s="6" t="s">
        <v>1905</v>
      </c>
      <c r="H17" s="4" t="s">
        <v>73</v>
      </c>
      <c r="I17" s="4" t="s">
        <v>1224</v>
      </c>
      <c r="J17" s="5">
        <v>206008704</v>
      </c>
      <c r="K17" s="35">
        <f t="shared" si="16"/>
        <v>206008704</v>
      </c>
      <c r="L17" s="35">
        <f t="shared" si="16"/>
        <v>206008704</v>
      </c>
      <c r="M17" s="35">
        <f t="shared" si="9"/>
        <v>18728064</v>
      </c>
      <c r="N17" s="4" t="s">
        <v>1897</v>
      </c>
      <c r="O17" s="4" t="s">
        <v>501</v>
      </c>
      <c r="P17" s="4" t="s">
        <v>22</v>
      </c>
      <c r="Q17" s="12">
        <v>100</v>
      </c>
      <c r="R17" s="6">
        <v>0</v>
      </c>
      <c r="S17" s="6" t="s">
        <v>51</v>
      </c>
      <c r="T17" s="48">
        <v>100</v>
      </c>
      <c r="U17" s="33">
        <f t="shared" si="6"/>
        <v>42.24</v>
      </c>
      <c r="V17" s="33">
        <f t="shared" si="10"/>
        <v>3.8400000000000003</v>
      </c>
      <c r="W17" s="33">
        <f t="shared" si="11"/>
        <v>38.4</v>
      </c>
      <c r="X17" s="49">
        <f>U17*T17</f>
        <v>4224</v>
      </c>
      <c r="Y17" s="49">
        <f t="shared" si="13"/>
        <v>3840</v>
      </c>
      <c r="Z17" s="49"/>
      <c r="AA17" s="5">
        <f>AB17+AC17+AD17</f>
        <v>4877100</v>
      </c>
      <c r="AB17" s="5">
        <v>4877100</v>
      </c>
      <c r="AC17" s="5"/>
      <c r="AD17" s="5"/>
      <c r="AE17" s="5">
        <f t="shared" si="7"/>
        <v>48771</v>
      </c>
      <c r="AF17" s="5">
        <f>_xlfn.CEILING.MATH(AE17)</f>
        <v>48771</v>
      </c>
      <c r="AG17" s="4" t="s">
        <v>1908</v>
      </c>
      <c r="AH17" s="3">
        <v>44743</v>
      </c>
      <c r="AI17" s="3"/>
      <c r="AJ17" s="3"/>
      <c r="AK17" s="4" t="s">
        <v>1169</v>
      </c>
    </row>
    <row r="18" spans="1:37" ht="409.5" x14ac:dyDescent="0.25">
      <c r="A18" s="8" t="s">
        <v>1745</v>
      </c>
      <c r="B18" s="3">
        <v>44634</v>
      </c>
      <c r="C18" s="6" t="s">
        <v>1044</v>
      </c>
      <c r="D18" s="8" t="s">
        <v>2890</v>
      </c>
      <c r="E18" s="9" t="s">
        <v>1896</v>
      </c>
      <c r="F18" s="3">
        <v>44655</v>
      </c>
      <c r="G18" s="6" t="s">
        <v>1895</v>
      </c>
      <c r="H18" s="4" t="s">
        <v>73</v>
      </c>
      <c r="I18" s="4" t="s">
        <v>1224</v>
      </c>
      <c r="J18" s="5">
        <v>160435968</v>
      </c>
      <c r="K18" s="35">
        <f t="shared" si="16"/>
        <v>160435968</v>
      </c>
      <c r="L18" s="35">
        <f t="shared" si="16"/>
        <v>160435968</v>
      </c>
      <c r="M18" s="35">
        <f t="shared" si="9"/>
        <v>14585088</v>
      </c>
      <c r="N18" s="4" t="s">
        <v>1897</v>
      </c>
      <c r="O18" s="4" t="s">
        <v>501</v>
      </c>
      <c r="P18" s="4" t="s">
        <v>22</v>
      </c>
      <c r="Q18" s="12">
        <v>100</v>
      </c>
      <c r="R18" s="6">
        <v>0</v>
      </c>
      <c r="S18" s="6" t="s">
        <v>51</v>
      </c>
      <c r="T18" s="48">
        <v>100</v>
      </c>
      <c r="U18" s="33">
        <f t="shared" si="6"/>
        <v>42.24</v>
      </c>
      <c r="V18" s="33">
        <f t="shared" si="10"/>
        <v>3.8400000000000003</v>
      </c>
      <c r="W18" s="33">
        <f t="shared" si="11"/>
        <v>38.4</v>
      </c>
      <c r="X18" s="49">
        <f>U18*T18</f>
        <v>4224</v>
      </c>
      <c r="Y18" s="49">
        <f t="shared" si="13"/>
        <v>3840</v>
      </c>
      <c r="Z18" s="49"/>
      <c r="AA18" s="5">
        <f>AB18+AC18+AD18</f>
        <v>3798200</v>
      </c>
      <c r="AB18" s="5">
        <v>3798200</v>
      </c>
      <c r="AC18" s="5"/>
      <c r="AD18" s="5"/>
      <c r="AE18" s="5">
        <f t="shared" si="7"/>
        <v>37982</v>
      </c>
      <c r="AF18" s="5">
        <f>_xlfn.CEILING.MATH(AE18)</f>
        <v>37982</v>
      </c>
      <c r="AG18" s="4" t="s">
        <v>1369</v>
      </c>
      <c r="AH18" s="3">
        <v>44743</v>
      </c>
      <c r="AI18" s="3"/>
      <c r="AJ18" s="3"/>
      <c r="AK18" s="4" t="s">
        <v>1169</v>
      </c>
    </row>
    <row r="19" spans="1:37" ht="409.5" x14ac:dyDescent="0.25">
      <c r="A19" s="29" t="s">
        <v>1177</v>
      </c>
      <c r="B19" s="3" t="s">
        <v>616</v>
      </c>
      <c r="C19" s="6" t="s">
        <v>1044</v>
      </c>
      <c r="D19" s="8" t="s">
        <v>3474</v>
      </c>
      <c r="E19" s="4" t="s">
        <v>3475</v>
      </c>
      <c r="F19" s="3">
        <v>44610</v>
      </c>
      <c r="G19" s="8" t="s">
        <v>1278</v>
      </c>
      <c r="H19" s="4" t="s">
        <v>764</v>
      </c>
      <c r="I19" s="4" t="s">
        <v>1178</v>
      </c>
      <c r="J19" s="5">
        <v>205632000</v>
      </c>
      <c r="K19" s="35">
        <f t="shared" ref="K19:L23" si="17">J19</f>
        <v>205632000</v>
      </c>
      <c r="L19" s="35">
        <f t="shared" si="17"/>
        <v>205632000</v>
      </c>
      <c r="M19" s="35">
        <f t="shared" ref="M19:M24" si="18">(K19*10)/110</f>
        <v>18693818.181818184</v>
      </c>
      <c r="N19" s="4" t="s">
        <v>1181</v>
      </c>
      <c r="O19" s="4" t="s">
        <v>1182</v>
      </c>
      <c r="P19" s="4" t="s">
        <v>1180</v>
      </c>
      <c r="Q19" s="6">
        <v>0</v>
      </c>
      <c r="R19" s="6">
        <v>100</v>
      </c>
      <c r="S19" s="6" t="s">
        <v>1179</v>
      </c>
      <c r="T19" s="48"/>
      <c r="U19" s="33">
        <f t="shared" si="6"/>
        <v>60480</v>
      </c>
      <c r="V19" s="33">
        <f t="shared" ref="V19:V24" si="19">(U19*10)/110</f>
        <v>5498.181818181818</v>
      </c>
      <c r="W19" s="33">
        <f t="shared" ref="W19:W24" si="20">U19-V19</f>
        <v>54981.818181818184</v>
      </c>
      <c r="X19" s="49">
        <f t="shared" ref="X19:X23" si="21">U19*T19</f>
        <v>0</v>
      </c>
      <c r="Y19" s="49">
        <f t="shared" ref="Y19:Y24" si="22">W19*T19</f>
        <v>0</v>
      </c>
      <c r="Z19" s="49"/>
      <c r="AA19" s="5">
        <f t="shared" ref="AA19:AA23" si="23">AB19+AC19+AD19</f>
        <v>3400</v>
      </c>
      <c r="AB19" s="5">
        <v>3400</v>
      </c>
      <c r="AC19" s="5"/>
      <c r="AD19" s="5"/>
      <c r="AE19" s="5" t="e">
        <f t="shared" ref="AE19:AE23" si="24">AA19/T19</f>
        <v>#DIV/0!</v>
      </c>
      <c r="AF19" s="5" t="e">
        <f t="shared" ref="AF19:AF24" si="25">_xlfn.CEILING.MATH(AE19)</f>
        <v>#DIV/0!</v>
      </c>
      <c r="AG19" s="4"/>
      <c r="AH19" s="3">
        <v>44640</v>
      </c>
      <c r="AI19" s="3"/>
      <c r="AJ19" s="3"/>
      <c r="AK19" s="4" t="s">
        <v>1169</v>
      </c>
    </row>
    <row r="20" spans="1:37" ht="94.5" x14ac:dyDescent="0.25">
      <c r="A20" s="29" t="s">
        <v>1177</v>
      </c>
      <c r="B20" s="3" t="s">
        <v>616</v>
      </c>
      <c r="C20" s="6" t="s">
        <v>1044</v>
      </c>
      <c r="D20" s="8" t="s">
        <v>3476</v>
      </c>
      <c r="E20" s="4" t="s">
        <v>3477</v>
      </c>
      <c r="F20" s="3">
        <v>44625</v>
      </c>
      <c r="G20" s="8" t="s">
        <v>1284</v>
      </c>
      <c r="H20" s="4" t="s">
        <v>120</v>
      </c>
      <c r="I20" s="4" t="s">
        <v>1285</v>
      </c>
      <c r="J20" s="5">
        <v>565276320</v>
      </c>
      <c r="K20" s="35">
        <f t="shared" si="17"/>
        <v>565276320</v>
      </c>
      <c r="L20" s="35">
        <f t="shared" si="17"/>
        <v>565276320</v>
      </c>
      <c r="M20" s="35">
        <f t="shared" si="18"/>
        <v>51388756.363636367</v>
      </c>
      <c r="N20" s="4" t="s">
        <v>1287</v>
      </c>
      <c r="O20" s="4" t="s">
        <v>113</v>
      </c>
      <c r="P20" s="4" t="s">
        <v>563</v>
      </c>
      <c r="Q20" s="6">
        <v>0</v>
      </c>
      <c r="R20" s="6">
        <v>100</v>
      </c>
      <c r="S20" s="6" t="s">
        <v>1179</v>
      </c>
      <c r="T20" s="48"/>
      <c r="U20" s="33">
        <f t="shared" si="6"/>
        <v>182347.2</v>
      </c>
      <c r="V20" s="33">
        <f t="shared" si="19"/>
        <v>16577.018181818181</v>
      </c>
      <c r="W20" s="33">
        <f t="shared" si="20"/>
        <v>165770.18181818182</v>
      </c>
      <c r="X20" s="49">
        <f t="shared" si="21"/>
        <v>0</v>
      </c>
      <c r="Y20" s="49">
        <f t="shared" si="22"/>
        <v>0</v>
      </c>
      <c r="Z20" s="49"/>
      <c r="AA20" s="5">
        <f t="shared" si="23"/>
        <v>3100</v>
      </c>
      <c r="AB20" s="5">
        <v>3100</v>
      </c>
      <c r="AC20" s="5"/>
      <c r="AD20" s="5"/>
      <c r="AE20" s="5" t="e">
        <f t="shared" si="24"/>
        <v>#DIV/0!</v>
      </c>
      <c r="AF20" s="5" t="e">
        <f t="shared" si="25"/>
        <v>#DIV/0!</v>
      </c>
      <c r="AG20" s="4" t="s">
        <v>1286</v>
      </c>
      <c r="AH20" s="3">
        <v>44671</v>
      </c>
      <c r="AI20" s="3"/>
      <c r="AJ20" s="3"/>
      <c r="AK20" s="4" t="s">
        <v>1169</v>
      </c>
    </row>
    <row r="21" spans="1:37" ht="94.5" x14ac:dyDescent="0.25">
      <c r="A21" s="29" t="s">
        <v>1177</v>
      </c>
      <c r="B21" s="3" t="s">
        <v>616</v>
      </c>
      <c r="C21" s="6" t="s">
        <v>1044</v>
      </c>
      <c r="D21" s="8" t="s">
        <v>3478</v>
      </c>
      <c r="E21" s="4" t="s">
        <v>3479</v>
      </c>
      <c r="F21" s="3">
        <v>44624</v>
      </c>
      <c r="G21" s="6" t="s">
        <v>1275</v>
      </c>
      <c r="H21" s="4" t="s">
        <v>764</v>
      </c>
      <c r="I21" s="4" t="s">
        <v>1178</v>
      </c>
      <c r="J21" s="5">
        <v>4536000000</v>
      </c>
      <c r="K21" s="35">
        <f t="shared" si="17"/>
        <v>4536000000</v>
      </c>
      <c r="L21" s="35">
        <f t="shared" si="17"/>
        <v>4536000000</v>
      </c>
      <c r="M21" s="35">
        <f t="shared" si="18"/>
        <v>412363636.36363637</v>
      </c>
      <c r="N21" s="6" t="s">
        <v>1277</v>
      </c>
      <c r="O21" s="4" t="s">
        <v>1182</v>
      </c>
      <c r="P21" s="4" t="s">
        <v>1180</v>
      </c>
      <c r="Q21" s="6">
        <v>0</v>
      </c>
      <c r="R21" s="6">
        <v>100</v>
      </c>
      <c r="S21" s="6" t="s">
        <v>1179</v>
      </c>
      <c r="T21" s="48"/>
      <c r="U21" s="33">
        <f t="shared" si="6"/>
        <v>60480</v>
      </c>
      <c r="V21" s="33">
        <f t="shared" si="19"/>
        <v>5498.181818181818</v>
      </c>
      <c r="W21" s="33">
        <f t="shared" si="20"/>
        <v>54981.818181818184</v>
      </c>
      <c r="X21" s="49">
        <f t="shared" si="21"/>
        <v>0</v>
      </c>
      <c r="Y21" s="49">
        <f t="shared" si="22"/>
        <v>0</v>
      </c>
      <c r="Z21" s="49"/>
      <c r="AA21" s="5">
        <f t="shared" si="23"/>
        <v>75000</v>
      </c>
      <c r="AB21" s="5">
        <v>75000</v>
      </c>
      <c r="AC21" s="5"/>
      <c r="AD21" s="5"/>
      <c r="AE21" s="5" t="e">
        <f t="shared" si="24"/>
        <v>#DIV/0!</v>
      </c>
      <c r="AF21" s="5" t="e">
        <f t="shared" si="25"/>
        <v>#DIV/0!</v>
      </c>
      <c r="AG21" s="4" t="s">
        <v>1276</v>
      </c>
      <c r="AH21" s="3">
        <v>44671</v>
      </c>
      <c r="AI21" s="3"/>
      <c r="AJ21" s="3"/>
      <c r="AK21" s="4" t="s">
        <v>1169</v>
      </c>
    </row>
    <row r="22" spans="1:37" ht="94.5" x14ac:dyDescent="0.25">
      <c r="A22" s="29" t="s">
        <v>1177</v>
      </c>
      <c r="B22" s="3" t="s">
        <v>616</v>
      </c>
      <c r="C22" s="6" t="s">
        <v>1044</v>
      </c>
      <c r="D22" s="8" t="s">
        <v>3480</v>
      </c>
      <c r="E22" s="4" t="s">
        <v>3481</v>
      </c>
      <c r="F22" s="3">
        <v>44625</v>
      </c>
      <c r="G22" s="8" t="s">
        <v>1281</v>
      </c>
      <c r="H22" s="4" t="s">
        <v>73</v>
      </c>
      <c r="I22" s="4" t="s">
        <v>1043</v>
      </c>
      <c r="J22" s="5">
        <v>7551395979.6800003</v>
      </c>
      <c r="K22" s="35">
        <f t="shared" si="17"/>
        <v>7551395979.6800003</v>
      </c>
      <c r="L22" s="35">
        <f t="shared" si="17"/>
        <v>7551395979.6800003</v>
      </c>
      <c r="M22" s="35">
        <f t="shared" si="18"/>
        <v>686490543.60727274</v>
      </c>
      <c r="N22" s="4" t="s">
        <v>1282</v>
      </c>
      <c r="O22" s="4" t="s">
        <v>1283</v>
      </c>
      <c r="P22" s="4" t="s">
        <v>499</v>
      </c>
      <c r="Q22" s="6">
        <v>0</v>
      </c>
      <c r="R22" s="6">
        <v>100</v>
      </c>
      <c r="S22" s="6" t="s">
        <v>43</v>
      </c>
      <c r="T22" s="52"/>
      <c r="U22" s="33">
        <f t="shared" si="6"/>
        <v>216.10000000000002</v>
      </c>
      <c r="V22" s="33">
        <f t="shared" si="19"/>
        <v>19.645454545454545</v>
      </c>
      <c r="W22" s="33">
        <f t="shared" si="20"/>
        <v>196.45454545454547</v>
      </c>
      <c r="X22" s="49">
        <f t="shared" si="21"/>
        <v>0</v>
      </c>
      <c r="Y22" s="49">
        <f t="shared" si="22"/>
        <v>0</v>
      </c>
      <c r="Z22" s="49"/>
      <c r="AA22" s="5">
        <f t="shared" si="23"/>
        <v>34943988.799999997</v>
      </c>
      <c r="AB22" s="5">
        <v>34943988.799999997</v>
      </c>
      <c r="AC22" s="5"/>
      <c r="AD22" s="5"/>
      <c r="AE22" s="5" t="e">
        <f t="shared" si="24"/>
        <v>#DIV/0!</v>
      </c>
      <c r="AF22" s="5" t="e">
        <f t="shared" si="25"/>
        <v>#DIV/0!</v>
      </c>
      <c r="AG22" s="4" t="s">
        <v>1276</v>
      </c>
      <c r="AH22" s="3">
        <v>44656</v>
      </c>
      <c r="AI22" s="3"/>
      <c r="AJ22" s="3"/>
      <c r="AK22" s="4" t="s">
        <v>1169</v>
      </c>
    </row>
    <row r="23" spans="1:37" ht="94.5" x14ac:dyDescent="0.25">
      <c r="A23" s="29" t="s">
        <v>1177</v>
      </c>
      <c r="B23" s="3" t="s">
        <v>616</v>
      </c>
      <c r="C23" s="6" t="s">
        <v>1044</v>
      </c>
      <c r="D23" s="8" t="s">
        <v>3473</v>
      </c>
      <c r="E23" s="4" t="s">
        <v>3482</v>
      </c>
      <c r="F23" s="3">
        <v>44771</v>
      </c>
      <c r="G23" s="6" t="s">
        <v>3472</v>
      </c>
      <c r="H23" s="4" t="s">
        <v>3021</v>
      </c>
      <c r="I23" s="4" t="s">
        <v>3372</v>
      </c>
      <c r="J23" s="5">
        <v>3386880</v>
      </c>
      <c r="K23" s="35">
        <f t="shared" si="17"/>
        <v>3386880</v>
      </c>
      <c r="L23" s="35">
        <f t="shared" si="17"/>
        <v>3386880</v>
      </c>
      <c r="M23" s="35">
        <f>(K23*20)/120</f>
        <v>564480</v>
      </c>
      <c r="N23" s="4" t="s">
        <v>1181</v>
      </c>
      <c r="O23" s="4" t="s">
        <v>1182</v>
      </c>
      <c r="P23" s="4" t="s">
        <v>1180</v>
      </c>
      <c r="Q23" s="12">
        <v>0</v>
      </c>
      <c r="R23" s="6">
        <v>100</v>
      </c>
      <c r="S23" s="6" t="s">
        <v>3373</v>
      </c>
      <c r="T23" s="48">
        <v>1</v>
      </c>
      <c r="U23" s="33">
        <f t="shared" si="6"/>
        <v>60480</v>
      </c>
      <c r="V23" s="33">
        <f>(U23*20)/120</f>
        <v>10080</v>
      </c>
      <c r="W23" s="33">
        <f t="shared" si="20"/>
        <v>50400</v>
      </c>
      <c r="X23" s="49">
        <f t="shared" si="21"/>
        <v>60480</v>
      </c>
      <c r="Y23" s="49">
        <f t="shared" si="22"/>
        <v>50400</v>
      </c>
      <c r="Z23" s="49" t="s">
        <v>616</v>
      </c>
      <c r="AA23" s="5">
        <f t="shared" si="23"/>
        <v>56</v>
      </c>
      <c r="AB23" s="5">
        <v>56</v>
      </c>
      <c r="AC23" s="5"/>
      <c r="AD23" s="5"/>
      <c r="AE23" s="5">
        <f t="shared" si="24"/>
        <v>56</v>
      </c>
      <c r="AF23" s="5">
        <f t="shared" si="25"/>
        <v>56</v>
      </c>
      <c r="AG23" s="4" t="s">
        <v>3065</v>
      </c>
      <c r="AH23" s="3">
        <v>44805</v>
      </c>
      <c r="AI23" s="3"/>
      <c r="AJ23" s="3"/>
      <c r="AK23" s="4" t="s">
        <v>1169</v>
      </c>
    </row>
    <row r="24" spans="1:37" ht="157.5" x14ac:dyDescent="0.25">
      <c r="A24" s="8" t="s">
        <v>3613</v>
      </c>
      <c r="B24" s="3">
        <v>44790</v>
      </c>
      <c r="C24" s="6" t="s">
        <v>1044</v>
      </c>
      <c r="D24" s="8" t="s">
        <v>3671</v>
      </c>
      <c r="E24" s="4" t="s">
        <v>3672</v>
      </c>
      <c r="F24" s="3">
        <v>44813</v>
      </c>
      <c r="G24" s="6" t="s">
        <v>3673</v>
      </c>
      <c r="H24" s="4" t="s">
        <v>73</v>
      </c>
      <c r="I24" s="4" t="s">
        <v>3529</v>
      </c>
      <c r="J24" s="5">
        <v>51076320.049999997</v>
      </c>
      <c r="K24" s="35">
        <f t="shared" ref="K24:L24" si="26">J24</f>
        <v>51076320.049999997</v>
      </c>
      <c r="L24" s="35">
        <f t="shared" si="26"/>
        <v>51076320.049999997</v>
      </c>
      <c r="M24" s="35">
        <f t="shared" si="18"/>
        <v>4643301.8227272723</v>
      </c>
      <c r="N24" s="4" t="s">
        <v>3674</v>
      </c>
      <c r="O24" s="4" t="s">
        <v>3675</v>
      </c>
      <c r="P24" s="4" t="s">
        <v>22</v>
      </c>
      <c r="Q24" s="12">
        <v>100</v>
      </c>
      <c r="R24" s="6">
        <v>0</v>
      </c>
      <c r="S24" s="6" t="s">
        <v>51</v>
      </c>
      <c r="T24" s="48">
        <v>100</v>
      </c>
      <c r="U24" s="33">
        <v>35.9</v>
      </c>
      <c r="V24" s="33">
        <f t="shared" si="19"/>
        <v>3.2636363636363637</v>
      </c>
      <c r="W24" s="33">
        <f t="shared" si="20"/>
        <v>32.636363636363633</v>
      </c>
      <c r="X24" s="49">
        <f t="shared" ref="X24" si="27">U24*T24</f>
        <v>3590</v>
      </c>
      <c r="Y24" s="49">
        <f t="shared" si="22"/>
        <v>3263.6363636363635</v>
      </c>
      <c r="Z24" s="49"/>
      <c r="AA24" s="48">
        <f>AB24</f>
        <v>1422738.72</v>
      </c>
      <c r="AB24" s="48">
        <v>1422738.72</v>
      </c>
      <c r="AC24" s="5"/>
      <c r="AD24" s="5"/>
      <c r="AE24" s="5">
        <f>AA24/T24</f>
        <v>14227.387199999999</v>
      </c>
      <c r="AF24" s="5">
        <f t="shared" si="25"/>
        <v>14228</v>
      </c>
      <c r="AG24" s="4">
        <v>22</v>
      </c>
      <c r="AH24" s="3">
        <v>44835</v>
      </c>
      <c r="AI24" s="3"/>
      <c r="AJ24" s="3"/>
      <c r="AK24" s="4" t="s">
        <v>67</v>
      </c>
    </row>
  </sheetData>
  <autoFilter ref="A1:AK24" xr:uid="{00000000-0009-0000-0000-000008000000}">
    <filterColumn colId="26" showButton="0"/>
    <filterColumn colId="27" showButton="0"/>
    <filterColumn colId="28" showButton="0"/>
    <filterColumn colId="29" showButton="0"/>
    <filterColumn colId="30" showButton="0"/>
    <filterColumn colId="33" showButton="0"/>
    <filterColumn colId="34" showButton="0"/>
  </autoFilter>
  <mergeCells count="28">
    <mergeCell ref="AK1:AK2"/>
    <mergeCell ref="Y1:Y2"/>
    <mergeCell ref="Z1:Z2"/>
    <mergeCell ref="AG1:AG2"/>
    <mergeCell ref="AA1:AF1"/>
    <mergeCell ref="AH1:AJ1"/>
    <mergeCell ref="R1:R2"/>
    <mergeCell ref="S1:S2"/>
    <mergeCell ref="T1:T2"/>
    <mergeCell ref="U1:U2"/>
    <mergeCell ref="V1:V2"/>
    <mergeCell ref="M1:M2"/>
    <mergeCell ref="N1:N2"/>
    <mergeCell ref="O1:O2"/>
    <mergeCell ref="P1:P2"/>
    <mergeCell ref="Q1:Q2"/>
    <mergeCell ref="L1:L2"/>
    <mergeCell ref="A1:A2"/>
    <mergeCell ref="B1:B2"/>
    <mergeCell ref="C1:C2"/>
    <mergeCell ref="D1:D2"/>
    <mergeCell ref="E1:E2"/>
    <mergeCell ref="F1:F2"/>
    <mergeCell ref="G1:G2"/>
    <mergeCell ref="H1:H2"/>
    <mergeCell ref="I1:I2"/>
    <mergeCell ref="J1:J2"/>
    <mergeCell ref="K1:K2"/>
  </mergeCells>
  <hyperlinks>
    <hyperlink ref="E13" r:id="rId1" xr:uid="{00000000-0004-0000-0800-000000000000}"/>
    <hyperlink ref="E12" r:id="rId2" xr:uid="{00000000-0004-0000-0800-000001000000}"/>
    <hyperlink ref="E10" r:id="rId3" xr:uid="{00000000-0004-0000-0800-000002000000}"/>
    <hyperlink ref="E8" r:id="rId4" xr:uid="{00000000-0004-0000-0800-000003000000}"/>
    <hyperlink ref="E4" r:id="rId5" xr:uid="{00000000-0004-0000-0800-000004000000}"/>
    <hyperlink ref="E17" r:id="rId6" xr:uid="{00000000-0004-0000-0800-000005000000}"/>
    <hyperlink ref="E16" r:id="rId7" xr:uid="{00000000-0004-0000-0800-000006000000}"/>
    <hyperlink ref="E18" r:id="rId8" xr:uid="{00000000-0004-0000-0800-000007000000}"/>
    <hyperlink ref="E15" r:id="rId9" xr:uid="{00000000-0004-0000-0800-000008000000}"/>
    <hyperlink ref="E14" r:id="rId10" xr:uid="{00000000-0004-0000-0800-000009000000}"/>
  </hyperlinks>
  <pageMargins left="0.7" right="0.7" top="0.75" bottom="0.75" header="0.3" footer="0.3"/>
  <pageSetup paperSize="9" scale="10" orientation="portrait" horizontalDpi="0" verticalDpi="0"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2</vt:i4>
      </vt:variant>
    </vt:vector>
  </HeadingPairs>
  <TitlesOfParts>
    <vt:vector size="13" baseType="lpstr">
      <vt:lpstr>переходящие на 2022 года</vt:lpstr>
      <vt:lpstr>2022 год</vt:lpstr>
      <vt:lpstr>2023 год</vt:lpstr>
      <vt:lpstr>1416</vt:lpstr>
      <vt:lpstr>1512 вич</vt:lpstr>
      <vt:lpstr>1512 туб</vt:lpstr>
      <vt:lpstr>1688</vt:lpstr>
      <vt:lpstr>545</vt:lpstr>
      <vt:lpstr>69-р</vt:lpstr>
      <vt:lpstr>2635-р</vt:lpstr>
      <vt:lpstr>3143-р</vt:lpstr>
      <vt:lpstr>'2022 год'!Область_печати</vt:lpstr>
      <vt:lpstr>'переходящие на 2022 года'!Область_печати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2022-12-21T10:42:30Z</dcterms:modified>
</cp:coreProperties>
</file>