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F:\ОБМЕН\ВАЖНОЕ\Исполнение поручения Министра № 35\07. Июль\11.07.2024\на сайт\"/>
    </mc:Choice>
  </mc:AlternateContent>
  <xr:revisionPtr revIDLastSave="0" documentId="13_ncr:1_{06B98E3A-9D1C-433E-84A8-7DBE5B4CFAB3}" xr6:coauthVersionLast="47" xr6:coauthVersionMax="47" xr10:uidLastSave="{00000000-0000-0000-0000-000000000000}"/>
  <bookViews>
    <workbookView xWindow="29955" yWindow="0" windowWidth="27645" windowHeight="15045" activeTab="1" xr2:uid="{00000000-000D-0000-FFFF-FFFF00000000}"/>
  </bookViews>
  <sheets>
    <sheet name="АРВП_2024" sheetId="3" r:id="rId1"/>
    <sheet name="ГЕП_2024" sheetId="5" r:id="rId2"/>
  </sheets>
  <definedNames>
    <definedName name="_xlnm._FilterDatabase" localSheetId="0" hidden="1">АРВП_2024!$A$5:$Q$154</definedName>
    <definedName name="_xlnm._FilterDatabase" localSheetId="1" hidden="1">ГЕП_2024!$A$2:$P$26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3" l="1"/>
  <c r="H53" i="3"/>
  <c r="H54" i="3"/>
  <c r="H55" i="3"/>
  <c r="H56" i="3"/>
  <c r="H57" i="3"/>
  <c r="H58" i="3"/>
  <c r="H59" i="3"/>
  <c r="H60" i="3"/>
  <c r="H61" i="3"/>
  <c r="M7" i="5" l="1"/>
  <c r="N7" i="5" s="1"/>
  <c r="L7" i="5" l="1"/>
  <c r="G12" i="5"/>
  <c r="F25" i="5" l="1"/>
  <c r="N145" i="3" l="1"/>
  <c r="M24" i="5" l="1"/>
  <c r="L24" i="5" s="1"/>
  <c r="G24" i="5"/>
  <c r="M21" i="5"/>
  <c r="G23" i="5"/>
  <c r="G20" i="5"/>
  <c r="M19" i="5"/>
  <c r="L19" i="5" s="1"/>
  <c r="G19" i="5"/>
  <c r="M15" i="5"/>
  <c r="G17" i="5"/>
  <c r="M14" i="5" l="1"/>
  <c r="N14" i="5" s="1"/>
  <c r="G14" i="5"/>
  <c r="M3" i="5"/>
  <c r="N3" i="5" s="1"/>
  <c r="G11" i="5"/>
  <c r="L14" i="5" l="1"/>
  <c r="L3" i="5"/>
  <c r="G5" i="5"/>
  <c r="H149" i="3" l="1"/>
  <c r="F10" i="5"/>
  <c r="N39" i="3" l="1"/>
  <c r="L4" i="5"/>
  <c r="L16" i="5"/>
  <c r="L22" i="5"/>
  <c r="N61" i="3"/>
  <c r="M61" i="3" s="1"/>
  <c r="H62" i="3"/>
  <c r="G22" i="5" l="1"/>
  <c r="L21" i="5"/>
  <c r="G16" i="5"/>
  <c r="L15" i="5"/>
  <c r="G4" i="5"/>
  <c r="H12" i="3" l="1"/>
  <c r="G21" i="5" l="1"/>
  <c r="G15" i="5"/>
  <c r="G3" i="5"/>
  <c r="N149" i="3" l="1"/>
  <c r="N143" i="3"/>
  <c r="N140" i="3"/>
  <c r="N138" i="3"/>
  <c r="N135" i="3"/>
  <c r="N131" i="3"/>
  <c r="N129" i="3"/>
  <c r="N127" i="3"/>
  <c r="N125" i="3"/>
  <c r="N122" i="3"/>
  <c r="N120" i="3"/>
  <c r="N116" i="3"/>
  <c r="N114" i="3"/>
  <c r="N111" i="3"/>
  <c r="N109" i="3"/>
  <c r="N106" i="3"/>
  <c r="N103" i="3"/>
  <c r="N100" i="3"/>
  <c r="N98" i="3"/>
  <c r="N95" i="3"/>
  <c r="N93" i="3"/>
  <c r="N91" i="3"/>
  <c r="N87" i="3"/>
  <c r="M87" i="3" s="1"/>
  <c r="N84" i="3"/>
  <c r="N80" i="3"/>
  <c r="N77" i="3"/>
  <c r="N75" i="3"/>
  <c r="N73" i="3"/>
  <c r="N70" i="3"/>
  <c r="N66" i="3"/>
  <c r="N64" i="3"/>
  <c r="O61" i="3"/>
  <c r="N58" i="3"/>
  <c r="N56" i="3"/>
  <c r="N53" i="3"/>
  <c r="N36" i="3"/>
  <c r="N33" i="3"/>
  <c r="N31" i="3"/>
  <c r="N24" i="3"/>
  <c r="N22" i="3"/>
  <c r="N19" i="3"/>
  <c r="N17" i="3"/>
  <c r="N14" i="3"/>
  <c r="N12" i="3"/>
  <c r="N10" i="3"/>
  <c r="N8" i="3"/>
  <c r="N6" i="3"/>
  <c r="O53" i="3" l="1"/>
  <c r="M53" i="3"/>
  <c r="O58" i="3"/>
  <c r="M58" i="3"/>
  <c r="O129" i="3"/>
  <c r="M129" i="3"/>
  <c r="O120" i="3"/>
  <c r="M120" i="3"/>
  <c r="O93" i="3"/>
  <c r="M93" i="3"/>
  <c r="O66" i="3"/>
  <c r="M66" i="3"/>
  <c r="O131" i="3"/>
  <c r="M131" i="3"/>
  <c r="O12" i="3"/>
  <c r="M12" i="3"/>
  <c r="O135" i="3"/>
  <c r="M135" i="3"/>
  <c r="O10" i="3"/>
  <c r="M10" i="3"/>
  <c r="O98" i="3"/>
  <c r="M98" i="3"/>
  <c r="O24" i="3"/>
  <c r="M24" i="3"/>
  <c r="O73" i="3"/>
  <c r="M73" i="3"/>
  <c r="O106" i="3"/>
  <c r="M106" i="3"/>
  <c r="O138" i="3"/>
  <c r="M138" i="3"/>
  <c r="O8" i="3"/>
  <c r="M8" i="3"/>
  <c r="O125" i="3"/>
  <c r="M125" i="3"/>
  <c r="O17" i="3"/>
  <c r="M17" i="3"/>
  <c r="O103" i="3"/>
  <c r="M103" i="3"/>
  <c r="O75" i="3"/>
  <c r="M75" i="3"/>
  <c r="O109" i="3"/>
  <c r="M109" i="3"/>
  <c r="O140" i="3"/>
  <c r="M140" i="3"/>
  <c r="O122" i="3"/>
  <c r="M122" i="3"/>
  <c r="O127" i="3"/>
  <c r="M127" i="3"/>
  <c r="O64" i="3"/>
  <c r="M64" i="3"/>
  <c r="O70" i="3"/>
  <c r="M70" i="3"/>
  <c r="O33" i="3"/>
  <c r="M33" i="3"/>
  <c r="O77" i="3"/>
  <c r="M77" i="3"/>
  <c r="O111" i="3"/>
  <c r="M111" i="3"/>
  <c r="O143" i="3"/>
  <c r="M143" i="3"/>
  <c r="O56" i="3"/>
  <c r="M56" i="3"/>
  <c r="O95" i="3"/>
  <c r="M95" i="3"/>
  <c r="O19" i="3"/>
  <c r="M19" i="3"/>
  <c r="O22" i="3"/>
  <c r="M22" i="3"/>
  <c r="O31" i="3"/>
  <c r="M31" i="3"/>
  <c r="O36" i="3"/>
  <c r="M36" i="3"/>
  <c r="O80" i="3"/>
  <c r="M80" i="3"/>
  <c r="O114" i="3"/>
  <c r="M114" i="3"/>
  <c r="O145" i="3"/>
  <c r="M145" i="3"/>
  <c r="O91" i="3"/>
  <c r="M91" i="3"/>
  <c r="O14" i="3"/>
  <c r="M14" i="3"/>
  <c r="O100" i="3"/>
  <c r="M100" i="3"/>
  <c r="O6" i="3"/>
  <c r="M6" i="3"/>
  <c r="O39" i="3"/>
  <c r="M39" i="3"/>
  <c r="O84" i="3"/>
  <c r="M84" i="3"/>
  <c r="O116" i="3"/>
  <c r="M116" i="3"/>
  <c r="O149" i="3"/>
  <c r="M149" i="3"/>
  <c r="H106" i="3"/>
  <c r="H80" i="3"/>
  <c r="H93" i="3"/>
  <c r="H69" i="3"/>
  <c r="H29" i="3"/>
  <c r="H18" i="3"/>
  <c r="H13" i="3"/>
  <c r="H111" i="3"/>
  <c r="H104" i="3"/>
  <c r="H101" i="3"/>
  <c r="H89" i="3"/>
  <c r="H85" i="3"/>
  <c r="H74" i="3"/>
  <c r="H20" i="3"/>
  <c r="H107" i="3" l="1"/>
  <c r="H129" i="3" l="1"/>
  <c r="H125" i="3"/>
  <c r="H120" i="3"/>
  <c r="H117" i="3"/>
  <c r="H116" i="3"/>
  <c r="H109" i="3"/>
  <c r="H91" i="3"/>
  <c r="H81" i="3"/>
  <c r="H64" i="3"/>
  <c r="H21" i="3"/>
  <c r="H151" i="3" l="1"/>
  <c r="H144" i="3" l="1"/>
  <c r="H142" i="3"/>
  <c r="H137" i="3"/>
  <c r="H133" i="3"/>
  <c r="H134" i="3"/>
  <c r="H115" i="3"/>
  <c r="H99" i="3"/>
  <c r="H97" i="3"/>
  <c r="H35" i="3"/>
  <c r="H32" i="3"/>
  <c r="H30" i="3"/>
  <c r="H7" i="3"/>
  <c r="H11" i="3"/>
  <c r="H9" i="3"/>
  <c r="N15" i="5" l="1"/>
  <c r="M18" i="5"/>
  <c r="M20" i="5"/>
  <c r="N21" i="5"/>
  <c r="M25" i="5"/>
  <c r="O87" i="3"/>
  <c r="O152" i="3" s="1"/>
  <c r="N13" i="5" l="1"/>
  <c r="N20" i="5"/>
  <c r="L20" i="5"/>
  <c r="N25" i="5"/>
  <c r="L25" i="5"/>
  <c r="N24" i="5"/>
  <c r="N19" i="5"/>
  <c r="H6" i="3"/>
  <c r="O13" i="5" l="1"/>
  <c r="N26" i="5"/>
  <c r="H105" i="3"/>
  <c r="H96" i="3"/>
  <c r="H90" i="3"/>
  <c r="G9" i="5" l="1"/>
  <c r="G26" i="5" l="1"/>
  <c r="H150" i="3" l="1"/>
  <c r="H145" i="3"/>
  <c r="H146" i="3"/>
  <c r="H143" i="3"/>
  <c r="H135" i="3"/>
  <c r="H136" i="3"/>
  <c r="H138" i="3"/>
  <c r="H131" i="3"/>
  <c r="H132" i="3"/>
  <c r="H130" i="3"/>
  <c r="H127" i="3"/>
  <c r="H126" i="3"/>
  <c r="H118" i="3"/>
  <c r="H119" i="3"/>
  <c r="H124" i="3"/>
  <c r="H123" i="3"/>
  <c r="H121" i="3"/>
  <c r="H114" i="3"/>
  <c r="H113" i="3"/>
  <c r="H108" i="3"/>
  <c r="H110" i="3"/>
  <c r="H100" i="3"/>
  <c r="H102" i="3"/>
  <c r="H103" i="3"/>
  <c r="H98" i="3"/>
  <c r="H95" i="3"/>
  <c r="H94" i="3"/>
  <c r="H92" i="3"/>
  <c r="H87" i="3"/>
  <c r="H88" i="3"/>
  <c r="H84" i="3"/>
  <c r="H79" i="3"/>
  <c r="H78" i="3"/>
  <c r="H76" i="3"/>
  <c r="H66" i="3"/>
  <c r="H67" i="3"/>
  <c r="H68" i="3"/>
  <c r="H63" i="3"/>
  <c r="H65" i="3"/>
  <c r="H39" i="3"/>
  <c r="H40" i="3"/>
  <c r="H41" i="3"/>
  <c r="H42" i="3"/>
  <c r="H43" i="3"/>
  <c r="H44" i="3"/>
  <c r="H45" i="3"/>
  <c r="H46" i="3"/>
  <c r="H47" i="3"/>
  <c r="H48" i="3"/>
  <c r="H49" i="3"/>
  <c r="H50" i="3"/>
  <c r="H36" i="3"/>
  <c r="H34" i="3" l="1"/>
  <c r="H31" i="3"/>
  <c r="H24" i="3"/>
  <c r="H25" i="3"/>
  <c r="H26" i="3"/>
  <c r="H27" i="3"/>
  <c r="H28" i="3"/>
  <c r="H23" i="3"/>
  <c r="H15" i="3"/>
  <c r="H14" i="3"/>
  <c r="H19" i="3"/>
  <c r="H17" i="3"/>
  <c r="H10" i="3"/>
  <c r="H8" i="3"/>
  <c r="H152" i="3" l="1"/>
  <c r="H154" i="3" s="1"/>
</calcChain>
</file>

<file path=xl/sharedStrings.xml><?xml version="1.0" encoding="utf-8"?>
<sst xmlns="http://schemas.openxmlformats.org/spreadsheetml/2006/main" count="423" uniqueCount="296">
  <si>
    <t>№ п/п</t>
  </si>
  <si>
    <t>МНН, лекарственная форма, дозировка</t>
  </si>
  <si>
    <t>Единица измерения</t>
  </si>
  <si>
    <t>ШТ</t>
  </si>
  <si>
    <t>МЛ</t>
  </si>
  <si>
    <t>Абакавир раствор для приема внутрь (флакон) 20 мг/мл 240 мл</t>
  </si>
  <si>
    <t>Абакавир таблетки п/о 150 мг</t>
  </si>
  <si>
    <t>Абакавир таблетки п/о 300 мг</t>
  </si>
  <si>
    <t>Абакавир таблетки п/о 600 мг</t>
  </si>
  <si>
    <t>Абакавир+Ламивудин таблетки 600 мг + 300 мг</t>
  </si>
  <si>
    <t>Атазанавир капсулы 150 мг</t>
  </si>
  <si>
    <t>Атазанавир капсулы 200 мг</t>
  </si>
  <si>
    <t>Атазанавир капсулы 300 мг</t>
  </si>
  <si>
    <t xml:space="preserve">Биктегравир+Тенофовир алафенамид+Эмтрицитабин, таблетки, покрытые пленочной оболочкой, 50 мг+25 мг+200 мг
</t>
  </si>
  <si>
    <t>Велпатасвир+Софосбувир, таблетки покрытые оболочкой, 100 мг+400 мг</t>
  </si>
  <si>
    <t>Глекапревир+Пибрентасвир, гранулы, покрытые оболочкой, [ДЛЯ ДЕТЕЙ], 50 мг+20 мг</t>
  </si>
  <si>
    <t>Глекапревир+Пибрентасвир, таблетки покрытые пленочной оболочкой, 100 мг + 40 мг</t>
  </si>
  <si>
    <t>Гразопревир + Элбасвир таблетки покрытые оболочкой 100 мг + 50 мг</t>
  </si>
  <si>
    <t>Даклатасвир, таблетки покрытые оболочкой, 30 мг</t>
  </si>
  <si>
    <t>Даклатасвир, таблетки покрытые пленочной оболочкой, 60 мг</t>
  </si>
  <si>
    <t>Дарунавир таблетки п/о 400 мг</t>
  </si>
  <si>
    <t>Дарунавир таблетки п/о 600 мг</t>
  </si>
  <si>
    <t>Дарунавир таблетки п/о 800 мг</t>
  </si>
  <si>
    <t>Дасабувир; Омбитасвир+Паритапревир+Ритонавир таблеток набор, содержащий: Дасабувир - таблетки, покрытые пленочной оболочкой, Омбитасвир + Паритапревир + Ритонавир - таблетки, покрытые пленочной оболочкой 250 мг; 12,5 мг + 75 мг + 50 мг</t>
  </si>
  <si>
    <t>Долутегравир таблетки покрытые пленочной оболочкой 50 мг</t>
  </si>
  <si>
    <t>Доравирин, таблетки, 100 мг</t>
  </si>
  <si>
    <t>Зидовудин раствор для инфузий (флакон) 10 мг/мл 20 мл</t>
  </si>
  <si>
    <t>Зидовудин раствор для приема внутрь (флакон) 10 мг/мл 200 мл</t>
  </si>
  <si>
    <t>Зидовудин таблетки п/о 300 мг</t>
  </si>
  <si>
    <t>Кобицистат+Тенофовира алафенамид+Элвитегравир+Эмтрицитабин, таблетки покрытые пленочной оболочкой, 150 мг+10 мг+150 мг+ 200 мг</t>
  </si>
  <si>
    <t>Ламивудин + Зидовудин таблетки 150 мг + 300 мг</t>
  </si>
  <si>
    <t>Ламивудин раствор для приема внутрь (флакон) 10 мг/мл 240 мл</t>
  </si>
  <si>
    <t>Ламивудин таблетки п/о 150 мг</t>
  </si>
  <si>
    <t>Ламивудин таблетки п/о 300 мг</t>
  </si>
  <si>
    <t>Лопинавир + Ритонавир раствор для приема внутрь (флакон) 80 мг + 20 мг/мл 60 мл</t>
  </si>
  <si>
    <t>Лопинавир + Ритонавир таблетки п/о 100 мг + 25 мг</t>
  </si>
  <si>
    <t>Лопинавир + Ритонавир таблетки п/о 200 мг + 50 мг</t>
  </si>
  <si>
    <t>Маравирок таблетки покрытые пленочной оболочкой 150 мг</t>
  </si>
  <si>
    <t>Маравирок таблетки покрытые пленочной оболочкой 300 мг</t>
  </si>
  <si>
    <t>Нарлапревир таблетки п/о 100 мг</t>
  </si>
  <si>
    <t>Невирапин суспензия для приема внутрь (флакон) 50 мг/5 мл 240 мл</t>
  </si>
  <si>
    <t>Невирапин таблетки п/о 200 мг</t>
  </si>
  <si>
    <t>Ралтегравир таблетки жевательные 100 мг</t>
  </si>
  <si>
    <t>Ралтегравир таблетки жевательные 25 мг</t>
  </si>
  <si>
    <t>Ралтегравир, таблетки покрытые пленочной оболочкой, 400 мг</t>
  </si>
  <si>
    <t>Рибавирин, таблетки и/или капсулы, 200 мг</t>
  </si>
  <si>
    <t>Рилпивирин+Тенофовир+Эмтрицитабин, таблетки покрытые пленочной оболочкой, 25 мг+300 мг+200 мг</t>
  </si>
  <si>
    <t>Ритонавир, капсулы, 100 мг</t>
  </si>
  <si>
    <t>Саквинавир, таблетки  500 мг</t>
  </si>
  <si>
    <t>Софосбувир, таблетки покрытые пленочной оболочкой 400 мг</t>
  </si>
  <si>
    <t>Тенофовир алафенамид, таблетки, покрытые оболочкой, 25 мг</t>
  </si>
  <si>
    <t>Тенофовир+Элсульфавирин+Эмтрицитабин, таблетки, покрытые пленочной оболочкой, 245 мг+20 мг+200 мг</t>
  </si>
  <si>
    <t>Тенофовир, таблетки 150 мг</t>
  </si>
  <si>
    <t>Тенофовир, таблетки 300 мг</t>
  </si>
  <si>
    <t>Фосампренавир, таблетки покрытые оболочкой, 700 мг</t>
  </si>
  <si>
    <t>Фосфазид, таблетки, 200 мг</t>
  </si>
  <si>
    <t>Фосфазид, таблетки, 400 мг</t>
  </si>
  <si>
    <t>Элсульфавирин, капсулы, 20 мг</t>
  </si>
  <si>
    <t>Энтекавир, таблетки покрытые пленочной оболочкой, 1 мг</t>
  </si>
  <si>
    <t>Этравирин, таблетки, 100 мг</t>
  </si>
  <si>
    <t>Этравирин, таблетки, 200 мг</t>
  </si>
  <si>
    <t>Этравирин, таблетки, 25 мг</t>
  </si>
  <si>
    <t>Эфавиренз, таблетки покрытые пленочной оболочкой, 100 мг</t>
  </si>
  <si>
    <t>Эфавиренз, таблетки покрытые пленочной оболочкой, 400 мг</t>
  </si>
  <si>
    <t>Эфавиренз, таблетки покрытые пленочной оболочкой, 600 мг</t>
  </si>
  <si>
    <t>Извещение/Государственный контракт, дата, №</t>
  </si>
  <si>
    <t>Примечание</t>
  </si>
  <si>
    <t>Количество ЕИ</t>
  </si>
  <si>
    <t>Сумма, руб</t>
  </si>
  <si>
    <t>Цена за ЕИ, руб с НДС</t>
  </si>
  <si>
    <t>НТ</t>
  </si>
  <si>
    <t>ЛБО 2023, 4,2 млрд</t>
  </si>
  <si>
    <t>ГК от 29.09.2023 № 0873400003923000482-0001, ДС от 07.12.2023 № ДС-1-0873400003923000482-0001</t>
  </si>
  <si>
    <t xml:space="preserve">ГК от 26.02.2024 0873400003924000020-0001 </t>
  </si>
  <si>
    <t>ГК от 26.01.2024 № 0873400003923000691-0001</t>
  </si>
  <si>
    <t>ГК от 26.02.2024 0873400003924000132-0001 </t>
  </si>
  <si>
    <t>Извещение/ Государственный контракт, дата, №</t>
  </si>
  <si>
    <t>Срок поставки</t>
  </si>
  <si>
    <t>Закуплено</t>
  </si>
  <si>
    <t xml:space="preserve">Единица измерения </t>
  </si>
  <si>
    <t>ГК от 19.12.2023 №0873400003923000612-0001</t>
  </si>
  <si>
    <t xml:space="preserve">ГК от 25.12.2023 №0873400003923000614-0001 </t>
  </si>
  <si>
    <t>ГК от 25.12.2023 № 0873400003923000614-0001, ДС от 25.12.2023 № ДС-1-0873400003923000614-0001</t>
  </si>
  <si>
    <t>ГК от 13.02.2024 № 0873400003924000032-0001</t>
  </si>
  <si>
    <t>ГК от 13.02.2024 № 0873400003924000023-0001</t>
  </si>
  <si>
    <t>ГК от 12.02.2024 № 0873400003924000010-0001</t>
  </si>
  <si>
    <t>ГК от 19.02.2024 № 0873400003924000099-0001</t>
  </si>
  <si>
    <t>ГК от 29.01.2024 № 0873400003923000698-0001</t>
  </si>
  <si>
    <t>ГК от 26.01.2024 № 0873400003923000690-0001</t>
  </si>
  <si>
    <t xml:space="preserve">ГК от 18.12.2023 № 0873400003923000595-0001 </t>
  </si>
  <si>
    <t xml:space="preserve">ГК от 18.12.2023 № 0873400003923000597-0001 </t>
  </si>
  <si>
    <t xml:space="preserve">ГК от 18.12.2023 № 0873400003923000599-0001 </t>
  </si>
  <si>
    <t xml:space="preserve">ГК от 18.12.2023 № 0873400003923000610-0001 </t>
  </si>
  <si>
    <t>ГК от 19.01.2024 № 0873400003923000646-0001</t>
  </si>
  <si>
    <t>ГК от 13.02.2024 № 0873400003924000029-0001</t>
  </si>
  <si>
    <t xml:space="preserve">ГК от 18.12.2023 № 0873400003923000601-0001 </t>
  </si>
  <si>
    <t>ГК от 18.12.2023 № 0873400003923000602-0001</t>
  </si>
  <si>
    <t xml:space="preserve">ГК от 18.12.2023 № 0873400003923000603-0001 </t>
  </si>
  <si>
    <t xml:space="preserve">ГК от 18.12.2023 № 0873400003923000604-0001 </t>
  </si>
  <si>
    <t xml:space="preserve">ГК от 18.12.2023 № 0873400003923000605-0001 </t>
  </si>
  <si>
    <t xml:space="preserve">ГК от 18.12.2023 № 0873400003923000606-0001 </t>
  </si>
  <si>
    <t xml:space="preserve">ГК от 18.12.2023 № 0873400003923000608-0001 </t>
  </si>
  <si>
    <t xml:space="preserve">ГК от 22.12.2023 № 0873400003923000609-0001 </t>
  </si>
  <si>
    <t xml:space="preserve">ГК от 22.12.2023 № 0873400003923000607-0001 </t>
  </si>
  <si>
    <t xml:space="preserve">ГК от 23.01.2024 № 0873400003923000656-0001 </t>
  </si>
  <si>
    <t xml:space="preserve">ГК от 23.01.2024 № 0873400003923000657-0001 </t>
  </si>
  <si>
    <t>ГК от 29.01.2024 № 0873400003923000712-0001</t>
  </si>
  <si>
    <t>ГК от 20.02.2024 № 0873400003924000048-0001</t>
  </si>
  <si>
    <t>ГК от 12.02.2024 № 0873400003924000002-0001</t>
  </si>
  <si>
    <t xml:space="preserve">ГК от 18.12.2023 № 0873400003923000598-0001 </t>
  </si>
  <si>
    <t xml:space="preserve">ГК от 18.12.2023 № 0873400003923000600-0001 </t>
  </si>
  <si>
    <t xml:space="preserve">ГК от 18.01.2024 № 0873400003923000647-0001 </t>
  </si>
  <si>
    <t>ГК от 04.10.2023 № 0873400003923000491-0001; ДС от 15.12.2023 № ДС-2-0873400003923000491-0001</t>
  </si>
  <si>
    <t>ГК от 13.02.2024 № 0873400003924000030-0001</t>
  </si>
  <si>
    <t>ГК от 13.02.2024 № 0873400003924000019-0001</t>
  </si>
  <si>
    <t>ГК от 03.10.2023 № 0873400003923000488-0001; от 06.12.2023 № ДС-1-0873400003923000488-0001</t>
  </si>
  <si>
    <t>ГК от 12.02.2024 № 0873400003924000003-0001</t>
  </si>
  <si>
    <t>ГК от 12.02.2024 № 0873400003924000013-0001</t>
  </si>
  <si>
    <t>ГК от 13.02.2024 № 0873400003924000036-0001</t>
  </si>
  <si>
    <t>ГК от 13.02.2024 № 0873400003924000033-0001</t>
  </si>
  <si>
    <t>ГК от 12.02.2024 № 0873400003924000007-0001</t>
  </si>
  <si>
    <t>ГК от 12.02.2024 № 0873400003924000006-0001</t>
  </si>
  <si>
    <t>ГК от 26.01.2024 № 0873400003923000695-0001</t>
  </si>
  <si>
    <t>ГК от 13.02.2024 № 0873400003924000031-0001</t>
  </si>
  <si>
    <t>ГК от 29.01.2024 № 0873400003923000711-0001</t>
  </si>
  <si>
    <t>ГК от 12.02.2024 № 0873400003924000011-0001</t>
  </si>
  <si>
    <t>ГК от 13.02.2024 № 0873400003924000022-0001</t>
  </si>
  <si>
    <t>ГК от 21.02.2024 № 0873400003924000024-0001</t>
  </si>
  <si>
    <t>ГК от 26.02.2024 № 0873400003924000008-0001</t>
  </si>
  <si>
    <t>ГК от 13.02.2024 № 0873400003924000035-0001</t>
  </si>
  <si>
    <t>ГК от 12.02.2024 № 0873400003924000005-0001</t>
  </si>
  <si>
    <t>ГК от 29.09.2023 № 0873400003923000480-0001; от 06.12.2023 № ДС-1-0873400003923000480-0001</t>
  </si>
  <si>
    <t>Закуплено на 2024 год</t>
  </si>
  <si>
    <t>Предельный срок поставки</t>
  </si>
  <si>
    <t>ПЛАН</t>
  </si>
  <si>
    <t>ИТОГО</t>
  </si>
  <si>
    <t>ИТОГО АРВП</t>
  </si>
  <si>
    <t>ИТОГО ГЕП</t>
  </si>
  <si>
    <t xml:space="preserve">Закупка антиретровирусных препаратов на 2024 год </t>
  </si>
  <si>
    <t>ФАКТ, %</t>
  </si>
  <si>
    <t>1-й этап - 01.06.2024; 
2-й этап -01.08.2024</t>
  </si>
  <si>
    <t>1-й этап - 01.03.2024; 
2-й этап -01.07.2024</t>
  </si>
  <si>
    <t>1-й этап - 01.03.2024; 
2-й этап - 15.04.2024</t>
  </si>
  <si>
    <t>1-й этап - 01.04.2024; 
2-й этап - 15.06.2024</t>
  </si>
  <si>
    <t>15.01.2024
15.03.2024</t>
  </si>
  <si>
    <t>01.06.2024: 01.10.2024</t>
  </si>
  <si>
    <t>Доравирин+Ламивудин+ Тенофовир, таблетки, покрытые пленочной оболочкой, 100 мг+300 мг+245 мг</t>
  </si>
  <si>
    <t>1 этап - 15.05.2024; 2 этап - 01.10.2024</t>
  </si>
  <si>
    <t>1-й этап - 01.07.2024; 
2-й этап -01.09.2024</t>
  </si>
  <si>
    <t>НТ, переобъявление</t>
  </si>
  <si>
    <t>1-й этап - 01.06.2024; 
2-й этап - 30.10.2024</t>
  </si>
  <si>
    <t>ГК от 01.03.2024 № 0873400003924000065-0001</t>
  </si>
  <si>
    <t>ГК от 01.03.2024 № 0873400003924000075-0001</t>
  </si>
  <si>
    <t>ГК от 01.03.2024 № 0873400003924000127-0001</t>
  </si>
  <si>
    <t>ГК от 28.02.2024 № 0873400003924000143-0001</t>
  </si>
  <si>
    <t>ГК от 04.03.2024 № 0873400003924000129-0001</t>
  </si>
  <si>
    <t>ГК от 28.02.2024 № 0873400003924000142-0001</t>
  </si>
  <si>
    <t>Потребность 2023 года за ЛБО 2024</t>
  </si>
  <si>
    <t>ГК от 17.10.2023 № 0873400003923000499-0001</t>
  </si>
  <si>
    <t>Скорректированная потребность по письму МЗ РФ от 01.03.2024 № 25-0/1911</t>
  </si>
  <si>
    <t>Скорректированная потребность на 2024, доведенная письмом МЗ РФ от 01.03.2024 № 25-0/1911</t>
  </si>
  <si>
    <t>Утвержденная потребность 2024 (50%) по письму МЗ РФ от 11.12.2023 
№ 25-7/11568</t>
  </si>
  <si>
    <t>Остаток к закупке на 2024 год</t>
  </si>
  <si>
    <t>Включен в распоряжение Правительства Российской Федерации от 21.02.2024 №411-р</t>
  </si>
  <si>
    <t>ЛБО 2024, Включен в распоряжение Правительства Российской Федерации от 21.02.2024 №411-р</t>
  </si>
  <si>
    <t>Итого по МНН включенным в распоряжение Правительства Российской Федерации от 21.02.2024 №411-р</t>
  </si>
  <si>
    <t>ГК от 12.03.2024 № 0873400003924000136-0001</t>
  </si>
  <si>
    <t>ГК от 11.03.2024 № 0873400003924000137-0001</t>
  </si>
  <si>
    <t>ГК от 11.03.2024 № 0873400003924000149-0001</t>
  </si>
  <si>
    <t>ГК от 12.03.2024 № 0873400003924000165-0001</t>
  </si>
  <si>
    <t>ГК от 19.03.2024 № 0873400003924000131-0001</t>
  </si>
  <si>
    <t>ГК от 18.03.2024 № 0873400003924000282-0001</t>
  </si>
  <si>
    <t>ГК от 18.03.2024 № 0873400003924000283-0001</t>
  </si>
  <si>
    <t>ГК от 12.03.2024 № 0873400003924000235-0001</t>
  </si>
  <si>
    <t>ГК от 22.03.2024 №0873400003924000326-0001</t>
  </si>
  <si>
    <t>ГК от 22.02.2024 № 0873400003924000207-0001</t>
  </si>
  <si>
    <t>НТ, полилот, состоялся 27.03.2024</t>
  </si>
  <si>
    <t>ГК от 26.03.2024 № 0873400003924000339-0001</t>
  </si>
  <si>
    <t>1-й этап - 100; 
2-й этап - 100;</t>
  </si>
  <si>
    <t>ГК от 01.04.2024 № 0873400003924000320-0001</t>
  </si>
  <si>
    <t>ГК от 01.04.2024 № 0873400003924000321-0001</t>
  </si>
  <si>
    <t>ГК от 02.04.2024 № 0873400003924000327-0001</t>
  </si>
  <si>
    <t>ГК от 02.04.2024 № 0873400003924000336-0001</t>
  </si>
  <si>
    <t>ГК от 03.04.2024 № 0873400003924000337-0001</t>
  </si>
  <si>
    <t>ГК от 01.04.2024 №0873400003924000361-0001</t>
  </si>
  <si>
    <t>ГК от 01.04.2024 №0873400003924000363-0001</t>
  </si>
  <si>
    <t xml:space="preserve">ГК от 03.10.2023 №0873400003923000475-0001 </t>
  </si>
  <si>
    <t>ДС-1-0873400003923000690-0001 от 03.04.2024 (ГК)</t>
  </si>
  <si>
    <t>ГК от 01.04.2024 № 0873400003924000325-0001</t>
  </si>
  <si>
    <t>НТ, полилот</t>
  </si>
  <si>
    <t>ГК от 05.04.2024 № 0873400003924000338-0001</t>
  </si>
  <si>
    <t>ГК от 05.04.2024 № 0873400003924000340-0001</t>
  </si>
  <si>
    <t>ГК от 05.04.2024 № 0873400003924000341-0001</t>
  </si>
  <si>
    <t>ГК от 08.04.2024 №0873400003924000347-0001</t>
  </si>
  <si>
    <t>1 этап - 01.06.20244; 2 этап - 01.11.2024</t>
  </si>
  <si>
    <t>1 этап - 100
2 этап - 100</t>
  </si>
  <si>
    <t>ГК от 15.04.2024 №0873400003924000343-0001</t>
  </si>
  <si>
    <t>ДС от 10.04.2024 №ДС-1-0873400003924000207-0001 (ГК)</t>
  </si>
  <si>
    <t>не состоялся, переобъявление</t>
  </si>
  <si>
    <t>Лот включает НТ</t>
  </si>
  <si>
    <t xml:space="preserve">дефектура </t>
  </si>
  <si>
    <t>ГК от 23.04.2024 №0873400003924000414-0001</t>
  </si>
  <si>
    <t>ГК от 23.04.2024 №0873400003924000416-0001</t>
  </si>
  <si>
    <t>ГК от 23.04.2024 №0873400003924000419-0001</t>
  </si>
  <si>
    <t>ГК от 23.04.2024 №0873400003924000424-0001</t>
  </si>
  <si>
    <t>ГК от 25.04.2024 №0873400003924000452-0001</t>
  </si>
  <si>
    <t>ГК от 25.04.2024 №0873400003924000453-0001</t>
  </si>
  <si>
    <t>ГК от 25.04.2024 №0873400003924000461-0001</t>
  </si>
  <si>
    <t>ГК от 25.04.2024 №0873400003924000466-0001</t>
  </si>
  <si>
    <t>ГК от 26.04.2024 №0873400003924000480-0001</t>
  </si>
  <si>
    <t>ГК от 02.05.2024 № 0873400003924000407-0001</t>
  </si>
  <si>
    <t>ГК от 02.05.2024 № 0873400003924000409-0001</t>
  </si>
  <si>
    <t>ГК от 02.05.2024 № 0873400003924000415-0001</t>
  </si>
  <si>
    <t>ГК от 02.05.2024 № 0873400003924000417-0001</t>
  </si>
  <si>
    <t>Закупка осуществляется Фондом "Круг Добра"</t>
  </si>
  <si>
    <t>ГК от 02.05.2024 № 0873400003924000432-0001</t>
  </si>
  <si>
    <t>ГК от 02.05.2024 № 0873400003924000436-0001</t>
  </si>
  <si>
    <t>ГК от 03.05.2024 № 0873400003924000412-0001</t>
  </si>
  <si>
    <t>ГК от 03.05.2024 № 0873400003924000425-0001</t>
  </si>
  <si>
    <t>ГК от 03.05.2024 № 0873400003924000442-0001</t>
  </si>
  <si>
    <t>ГК от 03.05.2024 № 0873400003924000444-0001</t>
  </si>
  <si>
    <t>ГК от 03.05.2024 № 0873400003924000445-0001</t>
  </si>
  <si>
    <t>ГК от 03.05.2024 № 0873400003924000447-0001</t>
  </si>
  <si>
    <t>ГК от 06.05.2024 № 0873400003924000456-0001</t>
  </si>
  <si>
    <t>ГК от 07.05.2024 № 0873400003924000475-0001</t>
  </si>
  <si>
    <t>ГК от 07.05.2024 № 0873400003924000482-0001</t>
  </si>
  <si>
    <t>Дата предполагаемой поставки по информации Постащика</t>
  </si>
  <si>
    <t>ГК от 08.05.2024 № 0873400003924000454-0001</t>
  </si>
  <si>
    <t>ГК от 14.05.2024 № 0873400003924000497-0001</t>
  </si>
  <si>
    <t>ГК от 15.05.2024 № 0873400003924000410-0001</t>
  </si>
  <si>
    <t>% удовлетворенной потребности</t>
  </si>
  <si>
    <t>Поставка</t>
  </si>
  <si>
    <t>ГК от 20.05.2024 №0873400003924000437-0001</t>
  </si>
  <si>
    <t>ГК от 17.05.2024 №0873400003924000431-0001</t>
  </si>
  <si>
    <t>ГК от 17.05.2024 №0873400003924000434-0001</t>
  </si>
  <si>
    <t>ГК от 20.05.2024 №0873400003924000486-0001</t>
  </si>
  <si>
    <t>ГК от 20.05.2024 №0873400003924000485-0001</t>
  </si>
  <si>
    <t>ГК от 08.05.2024 №0873400003924000483-0001</t>
  </si>
  <si>
    <t>ГК от 21.05.2024 №0873400003924000439-0001</t>
  </si>
  <si>
    <t>ГК от 20.05.2024 №0873400003924000462-0001</t>
  </si>
  <si>
    <t>ГК от 17.05.2024 №0873400003924000421-0001</t>
  </si>
  <si>
    <t>ГК от 07.05.2024 №0873400003924000487-0001</t>
  </si>
  <si>
    <t>ГК от 17.05.2024 №0873400003924000481-0001</t>
  </si>
  <si>
    <t>ГК от 23.05.2024 № 0873400003924000665-0001</t>
  </si>
  <si>
    <t>ГК от 08.05.2024 №0873400003924000474-0001</t>
  </si>
  <si>
    <t>ГК от 27.05.2024 №0873400003924000653-0001</t>
  </si>
  <si>
    <t>ГК от 27.05.2024 №0873400003924000689-0001</t>
  </si>
  <si>
    <t>1 этап - 15.05.2024, 2 этап - 01.10.2024</t>
  </si>
  <si>
    <t>1 этап - 10.06.2024</t>
  </si>
  <si>
    <t>1-й этап - 15.04.2024; 
2-й этап -30.06.2024</t>
  </si>
  <si>
    <t>ГК от 07.05.2024 № 0873400003924000455-0001</t>
  </si>
  <si>
    <t>ГК от 03.06.2024 № 0873400003924000675-0001</t>
  </si>
  <si>
    <t>ГК от 03.06.2024 № 0873400003924000666-0001</t>
  </si>
  <si>
    <t>не позднее 15.07.2024</t>
  </si>
  <si>
    <t>ввод в гр. оборот с 07.06.2024 возможна задержка</t>
  </si>
  <si>
    <t>ГК от 10.06.2024 № 0873400003924000655-0001</t>
  </si>
  <si>
    <t>исполнение приостановлено.</t>
  </si>
  <si>
    <t>ГК от 07.06.2024 № 0873400003924000654-0001</t>
  </si>
  <si>
    <t>ГК от 14.06.2024 № 0873400003924000688-0001</t>
  </si>
  <si>
    <t>ГК от 13.06.2024 № 0873400003924000729-0001</t>
  </si>
  <si>
    <t>Извещение о проведении электронного аукциона от 19.06.2024 №0873400003924000790</t>
  </si>
  <si>
    <t>Извещение о проведении электронного аукциона от 19.06.2024 №0873400003924000794</t>
  </si>
  <si>
    <t>Извещение от 25.06.2024 - 05.07.2024 № 0873400003924000811</t>
  </si>
  <si>
    <t>1 этап - 26.06.2024</t>
  </si>
  <si>
    <t>ГК от 21.06.2024 № 0873400003924000757-0001</t>
  </si>
  <si>
    <t>ГК от 21.06.2024 № 0873400003924000760-0001</t>
  </si>
  <si>
    <t>ГК от 21.06.2024 № 0873400003924000761-0001</t>
  </si>
  <si>
    <t>ГК от 21.06.2024 № 0873400003924000763-0001</t>
  </si>
  <si>
    <t>ГК от 21.06.2024 № 0873400003924000764-0001</t>
  </si>
  <si>
    <t>ГК от 21.06.2024 № 0873400003924000765-0001</t>
  </si>
  <si>
    <t>ГК от 21.06.2024 № 0873400003924000769-0001</t>
  </si>
  <si>
    <t>Извещение от 27.06.204-04.07.2024 № 0873400003924000818</t>
  </si>
  <si>
    <t>переобъявление</t>
  </si>
  <si>
    <t>ГК от 03.07.2024 № 0873400003924000801-0001</t>
  </si>
  <si>
    <t>ГК от 03.07.2024 № 0873400003924000803-0001</t>
  </si>
  <si>
    <t>ГК от 03.07.2024 № 0873400003924000802-0001</t>
  </si>
  <si>
    <t>ГК от 28.06.2024 № 0873400003924000783-0001</t>
  </si>
  <si>
    <t>ГК от 28.06.2024 № 0873400003924000784-0001</t>
  </si>
  <si>
    <t>1 этап 57</t>
  </si>
  <si>
    <t>1 этап-100 %; 2 этап-63%</t>
  </si>
  <si>
    <t>решение Правительства РФ</t>
  </si>
  <si>
    <t>1 этап- 100
2 этап - 0</t>
  </si>
  <si>
    <t>1 этап - 41
2 этап - 0</t>
  </si>
  <si>
    <t>1 этап - 100%, 2 этап- 57%</t>
  </si>
  <si>
    <t>1-этап -100
2 этап - 100</t>
  </si>
  <si>
    <t>1 этап - 100
2 этап - 17</t>
  </si>
  <si>
    <t>Извещение от 03.07.2024-12.07.2024 № 0873400003924000836</t>
  </si>
  <si>
    <t>ГК от 25.06.2024 № 0873400003924000759-0001</t>
  </si>
  <si>
    <t>Извещение от 05.07.2024-17.07.2024 № 0873400003924000838</t>
  </si>
  <si>
    <t>Извещение от 05.07.2024-16.07.2024 № 0873400003924000840</t>
  </si>
  <si>
    <t>Согласование ФКУ</t>
  </si>
  <si>
    <t>ГК от 08.07.2024 №0873400003924000812-0001</t>
  </si>
  <si>
    <t>ГК от 03.07.2024 № 0873400003924000752-0001 (подготовка ДС)</t>
  </si>
  <si>
    <t>Извещение от 29.05.2024-17.06.2024 № 0873400003924000751 с учётом снижения</t>
  </si>
  <si>
    <t>Средний остаток, мес. на 11.07.2024</t>
  </si>
  <si>
    <t>Остаток на 11.07.2024, в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</si>
</sst>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###\ ###\ ##0.000"/>
    <numFmt numFmtId="165" formatCode="###\ ###\ ###\ ##0.00"/>
    <numFmt numFmtId="166" formatCode="###\ ###\ ###\ ##0.000"/>
    <numFmt numFmtId="168" formatCode="[$-419]General"/>
    <numFmt numFmtId="169" formatCode="#,##0.000"/>
    <numFmt numFmtId="170" formatCode="###\ ###\ ##0.00"/>
    <numFmt numFmtId="171" formatCode="###\ ###\ ###\ ###\ ##0.00"/>
  </numFmts>
  <fonts count="1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8" fontId="7" fillId="0" borderId="0" applyBorder="0" applyProtection="0"/>
    <xf numFmtId="0" fontId="1" fillId="0" borderId="0"/>
    <xf numFmtId="9" fontId="13" fillId="0" borderId="0" applyFont="0" applyFill="0" applyBorder="0" applyAlignment="0" applyProtection="0"/>
  </cellStyleXfs>
  <cellXfs count="1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4" fontId="6" fillId="7" borderId="0" xfId="0" applyNumberFormat="1" applyFont="1" applyFill="1" applyAlignment="1">
      <alignment horizontal="right" vertical="center" wrapText="1"/>
    </xf>
    <xf numFmtId="4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4" fontId="5" fillId="1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3" fontId="4" fillId="11" borderId="8" xfId="0" applyNumberFormat="1" applyFont="1" applyFill="1" applyBorder="1" applyAlignment="1">
      <alignment horizontal="center" vertical="center" wrapText="1"/>
    </xf>
    <xf numFmtId="3" fontId="4" fillId="11" borderId="3" xfId="0" applyNumberFormat="1" applyFont="1" applyFill="1" applyBorder="1" applyAlignment="1">
      <alignment horizontal="center" vertical="center" wrapText="1"/>
    </xf>
    <xf numFmtId="3" fontId="4" fillId="11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4" fillId="1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70" fontId="4" fillId="10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3" fontId="5" fillId="8" borderId="1" xfId="0" applyNumberFormat="1" applyFont="1" applyFill="1" applyBorder="1" applyAlignment="1">
      <alignment horizontal="center" vertical="center"/>
    </xf>
    <xf numFmtId="4" fontId="4" fillId="8" borderId="1" xfId="2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horizontal="center" vertical="center" wrapText="1"/>
    </xf>
    <xf numFmtId="3" fontId="5" fillId="13" borderId="1" xfId="0" applyNumberFormat="1" applyFont="1" applyFill="1" applyBorder="1" applyAlignment="1">
      <alignment horizontal="center" vertical="center"/>
    </xf>
    <xf numFmtId="4" fontId="5" fillId="13" borderId="1" xfId="0" applyNumberFormat="1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 wrapText="1"/>
    </xf>
    <xf numFmtId="4" fontId="4" fillId="13" borderId="1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/>
    </xf>
    <xf numFmtId="4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170" fontId="4" fillId="10" borderId="3" xfId="0" applyNumberFormat="1" applyFont="1" applyFill="1" applyBorder="1" applyAlignment="1">
      <alignment horizontal="right"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14" fontId="5" fillId="1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4" fontId="5" fillId="1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4" fontId="4" fillId="0" borderId="1" xfId="3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4" fillId="10" borderId="5" xfId="0" applyNumberFormat="1" applyFont="1" applyFill="1" applyBorder="1" applyAlignment="1">
      <alignment horizontal="center" vertical="center" wrapText="1"/>
    </xf>
    <xf numFmtId="14" fontId="5" fillId="10" borderId="1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4" fillId="13" borderId="1" xfId="2" applyNumberFormat="1" applyFont="1" applyFill="1" applyBorder="1" applyAlignment="1">
      <alignment horizontal="center" vertical="center"/>
    </xf>
    <xf numFmtId="14" fontId="5" fillId="13" borderId="3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" fontId="4" fillId="10" borderId="1" xfId="2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71" fontId="5" fillId="0" borderId="6" xfId="0" applyNumberFormat="1" applyFont="1" applyBorder="1" applyAlignment="1">
      <alignment horizontal="center" vertical="center" wrapText="1"/>
    </xf>
    <xf numFmtId="171" fontId="5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71" fontId="5" fillId="0" borderId="7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9" fontId="4" fillId="0" borderId="6" xfId="0" applyNumberFormat="1" applyFont="1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 applyAlignment="1">
      <alignment horizont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4" fontId="5" fillId="10" borderId="6" xfId="0" applyNumberFormat="1" applyFont="1" applyFill="1" applyBorder="1" applyAlignment="1">
      <alignment horizontal="center" vertical="center" wrapText="1"/>
    </xf>
    <xf numFmtId="4" fontId="5" fillId="10" borderId="5" xfId="0" applyNumberFormat="1" applyFont="1" applyFill="1" applyBorder="1" applyAlignment="1">
      <alignment horizontal="center" vertical="center" wrapText="1"/>
    </xf>
    <xf numFmtId="4" fontId="5" fillId="10" borderId="6" xfId="0" applyNumberFormat="1" applyFont="1" applyFill="1" applyBorder="1" applyAlignment="1">
      <alignment horizontal="center" vertical="center"/>
    </xf>
    <xf numFmtId="4" fontId="5" fillId="10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4" fillId="10" borderId="6" xfId="0" applyNumberFormat="1" applyFont="1" applyFill="1" applyBorder="1" applyAlignment="1">
      <alignment horizontal="center" vertical="center" wrapText="1"/>
    </xf>
    <xf numFmtId="4" fontId="4" fillId="10" borderId="5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8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7" xfId="1" applyNumberFormat="1" applyFont="1" applyBorder="1" applyAlignment="1">
      <alignment horizontal="center" vertical="center" wrapText="1"/>
    </xf>
    <xf numFmtId="4" fontId="12" fillId="0" borderId="6" xfId="1" applyNumberFormat="1" applyFont="1" applyBorder="1" applyAlignment="1">
      <alignment horizontal="center" vertical="center" wrapText="1"/>
    </xf>
    <xf numFmtId="4" fontId="12" fillId="0" borderId="7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5" fillId="10" borderId="7" xfId="0" applyNumberFormat="1" applyFont="1" applyFill="1" applyBorder="1" applyAlignment="1">
      <alignment horizontal="center" vertical="center" wrapText="1"/>
    </xf>
    <xf numFmtId="4" fontId="5" fillId="10" borderId="7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2" sqref="G12"/>
    </sheetView>
  </sheetViews>
  <sheetFormatPr defaultRowHeight="15" x14ac:dyDescent="0.25"/>
  <cols>
    <col min="1" max="1" width="6.7109375" customWidth="1"/>
    <col min="2" max="2" width="45.7109375" customWidth="1"/>
    <col min="3" max="3" width="14.28515625" customWidth="1"/>
    <col min="4" max="4" width="19.42578125" customWidth="1"/>
    <col min="5" max="5" width="22.5703125" customWidth="1"/>
    <col min="6" max="8" width="18.7109375" customWidth="1"/>
    <col min="9" max="9" width="31.85546875" customWidth="1"/>
    <col min="10" max="10" width="21.7109375" customWidth="1"/>
    <col min="11" max="11" width="15.85546875" style="48" customWidth="1"/>
    <col min="12" max="12" width="30.28515625" style="48" customWidth="1"/>
    <col min="13" max="13" width="16.85546875" style="48" customWidth="1"/>
    <col min="14" max="14" width="15.85546875" style="28" customWidth="1"/>
    <col min="15" max="15" width="18" style="28" customWidth="1"/>
    <col min="16" max="16" width="12.85546875" style="26" customWidth="1"/>
    <col min="17" max="17" width="17.5703125" customWidth="1"/>
  </cols>
  <sheetData>
    <row r="2" spans="1:17" ht="18.75" x14ac:dyDescent="0.3">
      <c r="A2" s="152" t="s">
        <v>138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4" spans="1:17" ht="15" customHeight="1" x14ac:dyDescent="0.25">
      <c r="A4" s="150" t="s">
        <v>0</v>
      </c>
      <c r="B4" s="150" t="s">
        <v>1</v>
      </c>
      <c r="C4" s="150" t="s">
        <v>79</v>
      </c>
      <c r="D4" s="150" t="s">
        <v>161</v>
      </c>
      <c r="E4" s="150" t="s">
        <v>160</v>
      </c>
      <c r="F4" s="149" t="s">
        <v>132</v>
      </c>
      <c r="G4" s="149"/>
      <c r="H4" s="149"/>
      <c r="I4" s="150" t="s">
        <v>65</v>
      </c>
      <c r="J4" s="150" t="s">
        <v>133</v>
      </c>
      <c r="K4" s="150"/>
      <c r="L4" s="151"/>
      <c r="M4" s="130" t="s">
        <v>230</v>
      </c>
      <c r="N4" s="150" t="s">
        <v>162</v>
      </c>
      <c r="O4" s="151"/>
      <c r="P4" s="145" t="s">
        <v>294</v>
      </c>
      <c r="Q4" s="150" t="s">
        <v>66</v>
      </c>
    </row>
    <row r="5" spans="1:17" ht="53.25" customHeight="1" x14ac:dyDescent="0.25">
      <c r="A5" s="151"/>
      <c r="B5" s="151"/>
      <c r="C5" s="151"/>
      <c r="D5" s="151"/>
      <c r="E5" s="151"/>
      <c r="F5" s="15" t="s">
        <v>67</v>
      </c>
      <c r="G5" s="15" t="s">
        <v>69</v>
      </c>
      <c r="H5" s="15" t="s">
        <v>68</v>
      </c>
      <c r="I5" s="151"/>
      <c r="J5" s="16" t="s">
        <v>134</v>
      </c>
      <c r="K5" s="45" t="s">
        <v>139</v>
      </c>
      <c r="L5" s="86" t="s">
        <v>226</v>
      </c>
      <c r="M5" s="131"/>
      <c r="N5" s="15" t="s">
        <v>67</v>
      </c>
      <c r="O5" s="15" t="s">
        <v>68</v>
      </c>
      <c r="P5" s="146"/>
      <c r="Q5" s="151"/>
    </row>
    <row r="6" spans="1:17" ht="50.25" customHeight="1" x14ac:dyDescent="0.25">
      <c r="A6" s="136">
        <v>1</v>
      </c>
      <c r="B6" s="139" t="s">
        <v>5</v>
      </c>
      <c r="C6" s="139" t="s">
        <v>4</v>
      </c>
      <c r="D6" s="121">
        <v>1725648.3</v>
      </c>
      <c r="E6" s="121">
        <v>3451297</v>
      </c>
      <c r="F6" s="30">
        <v>1725360</v>
      </c>
      <c r="G6" s="30">
        <v>2.2000000000000002</v>
      </c>
      <c r="H6" s="30">
        <f>F6*G6</f>
        <v>3795792.0000000005</v>
      </c>
      <c r="I6" s="1" t="s">
        <v>188</v>
      </c>
      <c r="J6" s="1" t="s">
        <v>247</v>
      </c>
      <c r="K6" s="94">
        <v>100</v>
      </c>
      <c r="L6" s="29" t="s">
        <v>248</v>
      </c>
      <c r="M6" s="118">
        <f>100-N6*100/E6</f>
        <v>83.301234289601851</v>
      </c>
      <c r="N6" s="121">
        <f>E6-F6-F7</f>
        <v>576324</v>
      </c>
      <c r="O6" s="121">
        <f>N6*G6</f>
        <v>1267912.8</v>
      </c>
      <c r="P6" s="142">
        <v>4.162337662337662</v>
      </c>
      <c r="Q6" s="1"/>
    </row>
    <row r="7" spans="1:17" ht="51" customHeight="1" x14ac:dyDescent="0.25">
      <c r="A7" s="128"/>
      <c r="B7" s="132"/>
      <c r="C7" s="132"/>
      <c r="D7" s="132"/>
      <c r="E7" s="132"/>
      <c r="F7" s="30">
        <v>1149613</v>
      </c>
      <c r="G7" s="30">
        <v>2.2000000000000002</v>
      </c>
      <c r="H7" s="30">
        <f>F7*G7</f>
        <v>2529148.6</v>
      </c>
      <c r="I7" s="1" t="s">
        <v>203</v>
      </c>
      <c r="J7" s="29">
        <v>45566</v>
      </c>
      <c r="K7" s="46">
        <v>42</v>
      </c>
      <c r="L7" s="46"/>
      <c r="M7" s="122"/>
      <c r="N7" s="134"/>
      <c r="O7" s="134"/>
      <c r="P7" s="142"/>
      <c r="Q7" s="1"/>
    </row>
    <row r="8" spans="1:17" ht="36.75" customHeight="1" x14ac:dyDescent="0.25">
      <c r="A8" s="136">
        <v>2</v>
      </c>
      <c r="B8" s="139" t="s">
        <v>6</v>
      </c>
      <c r="C8" s="139" t="s">
        <v>3</v>
      </c>
      <c r="D8" s="121">
        <v>181364.5</v>
      </c>
      <c r="E8" s="121">
        <v>362729</v>
      </c>
      <c r="F8" s="30">
        <v>181350</v>
      </c>
      <c r="G8" s="30">
        <v>4.97</v>
      </c>
      <c r="H8" s="30">
        <f t="shared" ref="H8:H23" si="0">F8*G8</f>
        <v>901309.5</v>
      </c>
      <c r="I8" s="1" t="s">
        <v>84</v>
      </c>
      <c r="J8" s="29">
        <v>45383</v>
      </c>
      <c r="K8" s="95">
        <v>100</v>
      </c>
      <c r="L8" s="95"/>
      <c r="M8" s="118">
        <f t="shared" ref="M8:M70" si="1">100-N8*100/E8</f>
        <v>83.607872543965328</v>
      </c>
      <c r="N8" s="121">
        <f>E8-F8-F9</f>
        <v>59459</v>
      </c>
      <c r="O8" s="121">
        <f>N8*G8</f>
        <v>295511.23</v>
      </c>
      <c r="P8" s="123">
        <v>5.2</v>
      </c>
      <c r="Q8" s="6"/>
    </row>
    <row r="9" spans="1:17" ht="47.25" customHeight="1" x14ac:dyDescent="0.25">
      <c r="A9" s="117"/>
      <c r="B9" s="117"/>
      <c r="C9" s="117"/>
      <c r="D9" s="117"/>
      <c r="E9" s="117"/>
      <c r="F9" s="30">
        <v>121920</v>
      </c>
      <c r="G9" s="30">
        <v>27.09</v>
      </c>
      <c r="H9" s="30">
        <f t="shared" si="0"/>
        <v>3302812.8</v>
      </c>
      <c r="I9" s="102" t="s">
        <v>268</v>
      </c>
      <c r="J9" s="29">
        <v>45566</v>
      </c>
      <c r="K9" s="46">
        <v>0</v>
      </c>
      <c r="L9" s="46"/>
      <c r="M9" s="120"/>
      <c r="N9" s="117"/>
      <c r="O9" s="117"/>
      <c r="P9" s="127"/>
      <c r="Q9" s="1" t="s">
        <v>198</v>
      </c>
    </row>
    <row r="10" spans="1:17" ht="35.25" customHeight="1" x14ac:dyDescent="0.25">
      <c r="A10" s="136">
        <v>3</v>
      </c>
      <c r="B10" s="139" t="s">
        <v>7</v>
      </c>
      <c r="C10" s="139" t="s">
        <v>3</v>
      </c>
      <c r="D10" s="121">
        <v>1185325.5</v>
      </c>
      <c r="E10" s="121">
        <v>2370471</v>
      </c>
      <c r="F10" s="30">
        <v>1185300</v>
      </c>
      <c r="G10" s="30">
        <v>9.1300000000000008</v>
      </c>
      <c r="H10" s="30">
        <f t="shared" si="0"/>
        <v>10821789</v>
      </c>
      <c r="I10" s="1" t="s">
        <v>83</v>
      </c>
      <c r="J10" s="29">
        <v>45383</v>
      </c>
      <c r="K10" s="95">
        <v>100</v>
      </c>
      <c r="L10" s="95"/>
      <c r="M10" s="118">
        <f t="shared" si="1"/>
        <v>83.611653549020431</v>
      </c>
      <c r="N10" s="121">
        <f>E10-F10-F11</f>
        <v>388481</v>
      </c>
      <c r="O10" s="121">
        <f>N10*G10</f>
        <v>3546831.5300000003</v>
      </c>
      <c r="P10" s="123">
        <v>3.6646774193548386</v>
      </c>
      <c r="Q10" s="6"/>
    </row>
    <row r="11" spans="1:17" ht="45.75" customHeight="1" x14ac:dyDescent="0.25">
      <c r="A11" s="117"/>
      <c r="B11" s="117"/>
      <c r="C11" s="117"/>
      <c r="D11" s="117"/>
      <c r="E11" s="117"/>
      <c r="F11" s="30">
        <v>796690</v>
      </c>
      <c r="G11" s="30">
        <v>9.1300000000000008</v>
      </c>
      <c r="H11" s="30">
        <f t="shared" si="0"/>
        <v>7273779.7000000002</v>
      </c>
      <c r="I11" s="1" t="s">
        <v>213</v>
      </c>
      <c r="J11" s="29">
        <v>45566</v>
      </c>
      <c r="K11" s="46">
        <v>0</v>
      </c>
      <c r="L11" s="46"/>
      <c r="M11" s="120"/>
      <c r="N11" s="117"/>
      <c r="O11" s="117"/>
      <c r="P11" s="127"/>
      <c r="Q11" s="6"/>
    </row>
    <row r="12" spans="1:17" ht="60.75" customHeight="1" x14ac:dyDescent="0.25">
      <c r="A12" s="136">
        <v>4</v>
      </c>
      <c r="B12" s="139" t="s">
        <v>8</v>
      </c>
      <c r="C12" s="139" t="s">
        <v>3</v>
      </c>
      <c r="D12" s="121">
        <v>7381808.1399999997</v>
      </c>
      <c r="E12" s="121">
        <v>14764219</v>
      </c>
      <c r="F12" s="30">
        <v>7381800</v>
      </c>
      <c r="G12" s="30">
        <v>25.1</v>
      </c>
      <c r="H12" s="30">
        <f>184356764.1-107036.1</f>
        <v>184249728</v>
      </c>
      <c r="I12" s="1" t="s">
        <v>191</v>
      </c>
      <c r="J12" s="29" t="s">
        <v>145</v>
      </c>
      <c r="K12" s="46" t="s">
        <v>278</v>
      </c>
      <c r="L12" s="46" t="s">
        <v>253</v>
      </c>
      <c r="M12" s="118">
        <f t="shared" si="1"/>
        <v>83.592772499513856</v>
      </c>
      <c r="N12" s="121">
        <f>E12-F12-F13</f>
        <v>2422399</v>
      </c>
      <c r="O12" s="121">
        <f>N12*G12</f>
        <v>60802214.900000006</v>
      </c>
      <c r="P12" s="142">
        <v>3.8553164556962027</v>
      </c>
      <c r="Q12" s="1"/>
    </row>
    <row r="13" spans="1:17" ht="60.75" customHeight="1" x14ac:dyDescent="0.25">
      <c r="A13" s="137"/>
      <c r="B13" s="132"/>
      <c r="C13" s="132"/>
      <c r="D13" s="133"/>
      <c r="E13" s="133"/>
      <c r="F13" s="55">
        <v>4960020</v>
      </c>
      <c r="G13" s="54">
        <v>25.1</v>
      </c>
      <c r="H13" s="30">
        <f>F13*G13</f>
        <v>124496502</v>
      </c>
      <c r="I13" s="97" t="s">
        <v>244</v>
      </c>
      <c r="J13" s="97">
        <v>45566</v>
      </c>
      <c r="K13" s="46">
        <v>0</v>
      </c>
      <c r="L13" s="46"/>
      <c r="M13" s="119"/>
      <c r="N13" s="133"/>
      <c r="O13" s="133"/>
      <c r="P13" s="142"/>
      <c r="Q13" s="1"/>
    </row>
    <row r="14" spans="1:17" ht="54.75" customHeight="1" x14ac:dyDescent="0.25">
      <c r="A14" s="136">
        <v>5</v>
      </c>
      <c r="B14" s="139" t="s">
        <v>9</v>
      </c>
      <c r="C14" s="139" t="s">
        <v>3</v>
      </c>
      <c r="D14" s="121">
        <v>5015066.2</v>
      </c>
      <c r="E14" s="121">
        <v>10030132</v>
      </c>
      <c r="F14" s="30">
        <v>4909440</v>
      </c>
      <c r="G14" s="30">
        <v>23.05</v>
      </c>
      <c r="H14" s="30">
        <f t="shared" si="0"/>
        <v>113162592</v>
      </c>
      <c r="I14" s="1" t="s">
        <v>85</v>
      </c>
      <c r="J14" s="29">
        <v>45383</v>
      </c>
      <c r="K14" s="95">
        <v>100</v>
      </c>
      <c r="L14" s="29"/>
      <c r="M14" s="118">
        <f t="shared" si="1"/>
        <v>83.595011511314112</v>
      </c>
      <c r="N14" s="121">
        <f>E14-F14-F15-F16</f>
        <v>1645442</v>
      </c>
      <c r="O14" s="121">
        <f>N14*G14</f>
        <v>37927438.100000001</v>
      </c>
      <c r="P14" s="123">
        <v>3.5853448275862068</v>
      </c>
      <c r="Q14" s="6"/>
    </row>
    <row r="15" spans="1:17" ht="45" customHeight="1" x14ac:dyDescent="0.25">
      <c r="A15" s="128"/>
      <c r="B15" s="132"/>
      <c r="C15" s="132"/>
      <c r="D15" s="132"/>
      <c r="E15" s="132"/>
      <c r="F15" s="30">
        <v>105600</v>
      </c>
      <c r="G15" s="30">
        <v>19.8</v>
      </c>
      <c r="H15" s="30">
        <f t="shared" si="0"/>
        <v>2090880</v>
      </c>
      <c r="I15" s="1" t="s">
        <v>86</v>
      </c>
      <c r="J15" s="29">
        <v>45397</v>
      </c>
      <c r="K15" s="46">
        <v>100</v>
      </c>
      <c r="L15" s="46"/>
      <c r="M15" s="119"/>
      <c r="N15" s="132"/>
      <c r="O15" s="132"/>
      <c r="P15" s="126"/>
      <c r="Q15" s="1" t="s">
        <v>70</v>
      </c>
    </row>
    <row r="16" spans="1:17" ht="45" customHeight="1" x14ac:dyDescent="0.25">
      <c r="A16" s="117"/>
      <c r="B16" s="117"/>
      <c r="C16" s="117"/>
      <c r="D16" s="117"/>
      <c r="E16" s="117"/>
      <c r="F16" s="30">
        <v>3369650</v>
      </c>
      <c r="G16" s="30">
        <v>35.65</v>
      </c>
      <c r="H16" s="30">
        <v>120130886.7</v>
      </c>
      <c r="I16" s="102" t="s">
        <v>266</v>
      </c>
      <c r="J16" s="29">
        <v>45566</v>
      </c>
      <c r="K16" s="46">
        <v>0</v>
      </c>
      <c r="L16" s="46"/>
      <c r="M16" s="120"/>
      <c r="N16" s="117"/>
      <c r="O16" s="117"/>
      <c r="P16" s="125"/>
      <c r="Q16" s="1" t="s">
        <v>198</v>
      </c>
    </row>
    <row r="17" spans="1:17" ht="79.5" customHeight="1" x14ac:dyDescent="0.25">
      <c r="A17" s="136">
        <v>6</v>
      </c>
      <c r="B17" s="139" t="s">
        <v>10</v>
      </c>
      <c r="C17" s="139" t="s">
        <v>3</v>
      </c>
      <c r="D17" s="121">
        <v>201630</v>
      </c>
      <c r="E17" s="121">
        <v>403260</v>
      </c>
      <c r="F17" s="50">
        <v>201630</v>
      </c>
      <c r="G17" s="30">
        <v>13.24</v>
      </c>
      <c r="H17" s="30">
        <f t="shared" si="0"/>
        <v>2669581.2000000002</v>
      </c>
      <c r="I17" s="1" t="s">
        <v>87</v>
      </c>
      <c r="J17" s="29">
        <v>45382</v>
      </c>
      <c r="K17" s="62">
        <v>100</v>
      </c>
      <c r="L17" s="46"/>
      <c r="M17" s="118">
        <f t="shared" si="1"/>
        <v>83.593711253285718</v>
      </c>
      <c r="N17" s="121">
        <f>E17-F17-F18</f>
        <v>66160</v>
      </c>
      <c r="O17" s="121">
        <f>N17*G17</f>
        <v>875958.4</v>
      </c>
      <c r="P17" s="123">
        <v>1.5</v>
      </c>
      <c r="Q17" s="6"/>
    </row>
    <row r="18" spans="1:17" ht="74.25" customHeight="1" x14ac:dyDescent="0.25">
      <c r="A18" s="117"/>
      <c r="B18" s="117"/>
      <c r="C18" s="117"/>
      <c r="D18" s="117"/>
      <c r="E18" s="117"/>
      <c r="F18" s="50">
        <v>135470</v>
      </c>
      <c r="G18" s="30">
        <v>18.149999999999999</v>
      </c>
      <c r="H18" s="30">
        <f>F18*G18</f>
        <v>2458780.5</v>
      </c>
      <c r="I18" s="102" t="s">
        <v>269</v>
      </c>
      <c r="J18" s="29">
        <v>45566</v>
      </c>
      <c r="K18" s="46">
        <v>0</v>
      </c>
      <c r="L18" s="46"/>
      <c r="M18" s="120"/>
      <c r="N18" s="117"/>
      <c r="O18" s="117"/>
      <c r="P18" s="125"/>
      <c r="Q18" s="1" t="s">
        <v>198</v>
      </c>
    </row>
    <row r="19" spans="1:17" ht="66" customHeight="1" x14ac:dyDescent="0.25">
      <c r="A19" s="136">
        <v>7</v>
      </c>
      <c r="B19" s="139" t="s">
        <v>11</v>
      </c>
      <c r="C19" s="139" t="s">
        <v>3</v>
      </c>
      <c r="D19" s="121">
        <v>3722682.5</v>
      </c>
      <c r="E19" s="121">
        <v>7445365</v>
      </c>
      <c r="F19" s="30">
        <v>3721440</v>
      </c>
      <c r="G19" s="30">
        <v>17.3</v>
      </c>
      <c r="H19" s="30">
        <f t="shared" si="0"/>
        <v>64380912</v>
      </c>
      <c r="I19" s="1" t="s">
        <v>88</v>
      </c>
      <c r="J19" s="29">
        <v>45382</v>
      </c>
      <c r="K19" s="95">
        <v>100</v>
      </c>
      <c r="L19" s="95"/>
      <c r="M19" s="118">
        <f t="shared" si="1"/>
        <v>83.597661095191441</v>
      </c>
      <c r="N19" s="121">
        <f>E19-F19-F21-F20</f>
        <v>1221214</v>
      </c>
      <c r="O19" s="121">
        <f>N19*G19</f>
        <v>21127002.199999999</v>
      </c>
      <c r="P19" s="142">
        <v>3.6973333333333334</v>
      </c>
      <c r="Q19" s="6"/>
    </row>
    <row r="20" spans="1:17" ht="66" customHeight="1" x14ac:dyDescent="0.25">
      <c r="A20" s="137"/>
      <c r="B20" s="132"/>
      <c r="C20" s="132"/>
      <c r="D20" s="133"/>
      <c r="E20" s="133"/>
      <c r="F20" s="54">
        <v>2500880</v>
      </c>
      <c r="G20" s="54">
        <v>17.3</v>
      </c>
      <c r="H20" s="30">
        <f t="shared" si="0"/>
        <v>43265224</v>
      </c>
      <c r="I20" s="1" t="s">
        <v>221</v>
      </c>
      <c r="J20" s="29">
        <v>45566</v>
      </c>
      <c r="K20" s="46">
        <v>0</v>
      </c>
      <c r="L20" s="46"/>
      <c r="M20" s="119"/>
      <c r="N20" s="133"/>
      <c r="O20" s="133"/>
      <c r="P20" s="142"/>
      <c r="Q20" s="6"/>
    </row>
    <row r="21" spans="1:17" ht="40.5" customHeight="1" x14ac:dyDescent="0.25">
      <c r="A21" s="138"/>
      <c r="B21" s="134"/>
      <c r="C21" s="134"/>
      <c r="D21" s="135"/>
      <c r="E21" s="135"/>
      <c r="F21" s="30">
        <v>1831</v>
      </c>
      <c r="G21" s="30">
        <v>17.3</v>
      </c>
      <c r="H21" s="30">
        <f t="shared" si="0"/>
        <v>31676.300000000003</v>
      </c>
      <c r="I21" s="1" t="s">
        <v>187</v>
      </c>
      <c r="J21" s="29"/>
      <c r="K21" s="46">
        <v>100</v>
      </c>
      <c r="L21" s="46"/>
      <c r="M21" s="122"/>
      <c r="N21" s="135"/>
      <c r="O21" s="135"/>
      <c r="P21" s="142"/>
      <c r="Q21" s="36"/>
    </row>
    <row r="22" spans="1:17" ht="40.5" customHeight="1" x14ac:dyDescent="0.25">
      <c r="A22" s="136">
        <v>8</v>
      </c>
      <c r="B22" s="139" t="s">
        <v>12</v>
      </c>
      <c r="C22" s="139" t="s">
        <v>3</v>
      </c>
      <c r="D22" s="121">
        <v>5057793</v>
      </c>
      <c r="E22" s="140">
        <v>10115586</v>
      </c>
      <c r="F22" s="55">
        <v>3398340</v>
      </c>
      <c r="G22" s="54">
        <v>36.4</v>
      </c>
      <c r="H22" s="30">
        <v>123699576</v>
      </c>
      <c r="I22" s="1" t="s">
        <v>227</v>
      </c>
      <c r="J22" s="97">
        <v>45566</v>
      </c>
      <c r="K22" s="46">
        <v>0</v>
      </c>
      <c r="L22" s="46"/>
      <c r="M22" s="118">
        <f t="shared" si="1"/>
        <v>83.595058160743235</v>
      </c>
      <c r="N22" s="147">
        <f>E22-F23-F22</f>
        <v>1659456</v>
      </c>
      <c r="O22" s="121">
        <f>N22*G23</f>
        <v>61333493.759999998</v>
      </c>
      <c r="P22" s="115">
        <v>3.0209876543209875</v>
      </c>
      <c r="Q22" s="36"/>
    </row>
    <row r="23" spans="1:17" ht="50.25" customHeight="1" x14ac:dyDescent="0.25">
      <c r="A23" s="138"/>
      <c r="B23" s="134"/>
      <c r="C23" s="134"/>
      <c r="D23" s="135"/>
      <c r="E23" s="141"/>
      <c r="F23" s="30">
        <v>5057790</v>
      </c>
      <c r="G23" s="30">
        <v>36.96</v>
      </c>
      <c r="H23" s="30">
        <f t="shared" si="0"/>
        <v>186935918.40000001</v>
      </c>
      <c r="I23" s="1" t="s">
        <v>180</v>
      </c>
      <c r="J23" s="29">
        <v>45427</v>
      </c>
      <c r="K23" s="46">
        <v>47</v>
      </c>
      <c r="L23" s="29">
        <v>45488</v>
      </c>
      <c r="M23" s="120"/>
      <c r="N23" s="148"/>
      <c r="O23" s="117"/>
      <c r="P23" s="125"/>
      <c r="Q23" s="1"/>
    </row>
    <row r="24" spans="1:17" ht="48" customHeight="1" x14ac:dyDescent="0.25">
      <c r="A24" s="136">
        <v>9</v>
      </c>
      <c r="B24" s="139" t="s">
        <v>13</v>
      </c>
      <c r="C24" s="139" t="s">
        <v>3</v>
      </c>
      <c r="D24" s="121">
        <v>3752571.5</v>
      </c>
      <c r="E24" s="121">
        <v>7504266</v>
      </c>
      <c r="F24" s="30">
        <v>561780</v>
      </c>
      <c r="G24" s="30">
        <v>524.32000000000005</v>
      </c>
      <c r="H24" s="30">
        <f t="shared" ref="H24:H30" si="2">F24*G24</f>
        <v>294552489.60000002</v>
      </c>
      <c r="I24" s="1" t="s">
        <v>89</v>
      </c>
      <c r="J24" s="29">
        <v>45306</v>
      </c>
      <c r="K24" s="95">
        <v>100</v>
      </c>
      <c r="L24" s="95"/>
      <c r="M24" s="118">
        <f t="shared" si="1"/>
        <v>83.603903366431837</v>
      </c>
      <c r="N24" s="121">
        <f>E24-F24-F25-F26-F27-F28-F29-F30</f>
        <v>1230406.7050000001</v>
      </c>
      <c r="O24" s="121">
        <f>N24*G24</f>
        <v>645126843.56560016</v>
      </c>
      <c r="P24" s="153">
        <v>4.8144943820224722</v>
      </c>
      <c r="Q24" s="8" t="s">
        <v>71</v>
      </c>
    </row>
    <row r="25" spans="1:17" ht="48" customHeight="1" x14ac:dyDescent="0.25">
      <c r="A25" s="137"/>
      <c r="B25" s="132"/>
      <c r="C25" s="128"/>
      <c r="D25" s="128"/>
      <c r="E25" s="128"/>
      <c r="F25" s="30">
        <v>466710</v>
      </c>
      <c r="G25" s="30">
        <v>524.32000000000005</v>
      </c>
      <c r="H25" s="30">
        <f t="shared" si="2"/>
        <v>244705387.20000002</v>
      </c>
      <c r="I25" s="1" t="s">
        <v>90</v>
      </c>
      <c r="J25" s="29">
        <v>45306</v>
      </c>
      <c r="K25" s="95">
        <v>100</v>
      </c>
      <c r="L25" s="95"/>
      <c r="M25" s="129"/>
      <c r="N25" s="128"/>
      <c r="O25" s="128"/>
      <c r="P25" s="154"/>
      <c r="Q25" s="8" t="s">
        <v>71</v>
      </c>
    </row>
    <row r="26" spans="1:17" ht="48" customHeight="1" x14ac:dyDescent="0.25">
      <c r="A26" s="137"/>
      <c r="B26" s="132"/>
      <c r="C26" s="128"/>
      <c r="D26" s="128"/>
      <c r="E26" s="128"/>
      <c r="F26" s="30">
        <v>347220</v>
      </c>
      <c r="G26" s="30">
        <v>524.32000000000005</v>
      </c>
      <c r="H26" s="30">
        <f t="shared" si="2"/>
        <v>182054390.40000001</v>
      </c>
      <c r="I26" s="1" t="s">
        <v>91</v>
      </c>
      <c r="J26" s="29">
        <v>45306</v>
      </c>
      <c r="K26" s="95">
        <v>100</v>
      </c>
      <c r="L26" s="95"/>
      <c r="M26" s="129"/>
      <c r="N26" s="128"/>
      <c r="O26" s="128"/>
      <c r="P26" s="154"/>
      <c r="Q26" s="8" t="s">
        <v>71</v>
      </c>
    </row>
    <row r="27" spans="1:17" ht="48" customHeight="1" x14ac:dyDescent="0.25">
      <c r="A27" s="137"/>
      <c r="B27" s="132"/>
      <c r="C27" s="128"/>
      <c r="D27" s="128"/>
      <c r="E27" s="128"/>
      <c r="F27" s="30">
        <v>475339.29499999998</v>
      </c>
      <c r="G27" s="30">
        <v>524.32000000000005</v>
      </c>
      <c r="H27" s="30">
        <f t="shared" si="2"/>
        <v>249229899.15440002</v>
      </c>
      <c r="I27" s="1" t="s">
        <v>92</v>
      </c>
      <c r="J27" s="29">
        <v>45306</v>
      </c>
      <c r="K27" s="95">
        <v>100</v>
      </c>
      <c r="L27" s="95"/>
      <c r="M27" s="129"/>
      <c r="N27" s="128"/>
      <c r="O27" s="128"/>
      <c r="P27" s="154"/>
      <c r="Q27" s="8" t="s">
        <v>71</v>
      </c>
    </row>
    <row r="28" spans="1:17" ht="48" customHeight="1" x14ac:dyDescent="0.25">
      <c r="A28" s="137"/>
      <c r="B28" s="132"/>
      <c r="C28" s="128"/>
      <c r="D28" s="128"/>
      <c r="E28" s="128"/>
      <c r="F28" s="30">
        <v>1903140.0000000002</v>
      </c>
      <c r="G28" s="30">
        <v>524.30999999999995</v>
      </c>
      <c r="H28" s="30">
        <f t="shared" si="2"/>
        <v>997835333.39999998</v>
      </c>
      <c r="I28" s="1" t="s">
        <v>93</v>
      </c>
      <c r="J28" s="29">
        <v>45397</v>
      </c>
      <c r="K28" s="95">
        <v>100</v>
      </c>
      <c r="L28" s="95"/>
      <c r="M28" s="129"/>
      <c r="N28" s="128"/>
      <c r="O28" s="128"/>
      <c r="P28" s="154"/>
      <c r="Q28" s="6"/>
    </row>
    <row r="29" spans="1:17" ht="48" customHeight="1" x14ac:dyDescent="0.25">
      <c r="A29" s="128"/>
      <c r="B29" s="128"/>
      <c r="C29" s="128"/>
      <c r="D29" s="128"/>
      <c r="E29" s="128"/>
      <c r="F29" s="30">
        <v>2403900</v>
      </c>
      <c r="G29" s="30">
        <v>524.30999999999995</v>
      </c>
      <c r="H29" s="30">
        <f>F29*G29</f>
        <v>1260388808.9999998</v>
      </c>
      <c r="I29" s="103" t="s">
        <v>232</v>
      </c>
      <c r="J29" s="29">
        <v>45566</v>
      </c>
      <c r="K29" s="95">
        <v>0</v>
      </c>
      <c r="L29" s="95"/>
      <c r="M29" s="129"/>
      <c r="N29" s="128"/>
      <c r="O29" s="128"/>
      <c r="P29" s="154"/>
      <c r="Q29" s="6"/>
    </row>
    <row r="30" spans="1:17" ht="48" customHeight="1" x14ac:dyDescent="0.25">
      <c r="A30" s="117"/>
      <c r="B30" s="117"/>
      <c r="C30" s="117"/>
      <c r="D30" s="117"/>
      <c r="E30" s="117"/>
      <c r="F30" s="30">
        <v>115770</v>
      </c>
      <c r="G30" s="30">
        <v>524.30999999999995</v>
      </c>
      <c r="H30" s="30">
        <f t="shared" si="2"/>
        <v>60699368.699999996</v>
      </c>
      <c r="I30" s="102" t="s">
        <v>287</v>
      </c>
      <c r="J30" s="29">
        <v>45566</v>
      </c>
      <c r="K30" s="95">
        <v>0</v>
      </c>
      <c r="L30" s="95"/>
      <c r="M30" s="120"/>
      <c r="N30" s="117"/>
      <c r="O30" s="117"/>
      <c r="P30" s="155"/>
      <c r="Q30" s="1" t="s">
        <v>198</v>
      </c>
    </row>
    <row r="31" spans="1:17" ht="59.25" customHeight="1" x14ac:dyDescent="0.25">
      <c r="A31" s="136">
        <v>10</v>
      </c>
      <c r="B31" s="139" t="s">
        <v>20</v>
      </c>
      <c r="C31" s="139" t="s">
        <v>3</v>
      </c>
      <c r="D31" s="121">
        <v>323493</v>
      </c>
      <c r="E31" s="121">
        <v>646986</v>
      </c>
      <c r="F31" s="30">
        <v>323280</v>
      </c>
      <c r="G31" s="30">
        <v>25.74</v>
      </c>
      <c r="H31" s="30">
        <f>F31*G31</f>
        <v>8321227.1999999993</v>
      </c>
      <c r="I31" s="1" t="s">
        <v>94</v>
      </c>
      <c r="J31" s="29">
        <v>45382</v>
      </c>
      <c r="K31" s="95">
        <v>100</v>
      </c>
      <c r="L31" s="95"/>
      <c r="M31" s="118">
        <f t="shared" si="1"/>
        <v>83.593771735400765</v>
      </c>
      <c r="N31" s="121">
        <f>E31-F31-F32</f>
        <v>106146</v>
      </c>
      <c r="O31" s="121">
        <f>N31*G31</f>
        <v>2732198.04</v>
      </c>
      <c r="P31" s="123">
        <v>2.9916666666666667</v>
      </c>
      <c r="Q31" s="6"/>
    </row>
    <row r="32" spans="1:17" ht="59.25" customHeight="1" x14ac:dyDescent="0.25">
      <c r="A32" s="117"/>
      <c r="B32" s="117"/>
      <c r="C32" s="117"/>
      <c r="D32" s="117"/>
      <c r="E32" s="117"/>
      <c r="F32" s="30">
        <v>217560</v>
      </c>
      <c r="G32" s="30">
        <v>25.74</v>
      </c>
      <c r="H32" s="30">
        <f>F32*G32</f>
        <v>5599994.3999999994</v>
      </c>
      <c r="I32" s="1" t="s">
        <v>210</v>
      </c>
      <c r="J32" s="29">
        <v>45566</v>
      </c>
      <c r="K32" s="95">
        <v>0</v>
      </c>
      <c r="L32" s="95"/>
      <c r="M32" s="120"/>
      <c r="N32" s="117"/>
      <c r="O32" s="117"/>
      <c r="P32" s="125"/>
      <c r="Q32" s="6"/>
    </row>
    <row r="33" spans="1:17" ht="43.5" customHeight="1" x14ac:dyDescent="0.25">
      <c r="A33" s="136">
        <v>11</v>
      </c>
      <c r="B33" s="139" t="s">
        <v>21</v>
      </c>
      <c r="C33" s="139" t="s">
        <v>3</v>
      </c>
      <c r="D33" s="121">
        <v>4146679.76</v>
      </c>
      <c r="E33" s="121">
        <v>8293360</v>
      </c>
      <c r="F33" s="30">
        <v>4143360</v>
      </c>
      <c r="G33" s="30">
        <v>48.15</v>
      </c>
      <c r="H33" s="30">
        <v>199502784</v>
      </c>
      <c r="I33" s="1" t="s">
        <v>166</v>
      </c>
      <c r="J33" s="97" t="s">
        <v>249</v>
      </c>
      <c r="K33" s="62" t="s">
        <v>279</v>
      </c>
      <c r="L33" s="46"/>
      <c r="M33" s="118">
        <f t="shared" si="1"/>
        <v>83.599168491419647</v>
      </c>
      <c r="N33" s="121">
        <f>E33-F33-F34-F35</f>
        <v>1360180</v>
      </c>
      <c r="O33" s="121">
        <f>N33*G33</f>
        <v>65492667</v>
      </c>
      <c r="P33" s="123">
        <v>4.5826027397260276</v>
      </c>
      <c r="Q33" s="6"/>
    </row>
    <row r="34" spans="1:17" ht="39" customHeight="1" x14ac:dyDescent="0.25">
      <c r="A34" s="128"/>
      <c r="B34" s="132"/>
      <c r="C34" s="132"/>
      <c r="D34" s="132"/>
      <c r="E34" s="132"/>
      <c r="F34" s="30">
        <v>360</v>
      </c>
      <c r="G34" s="30">
        <v>48.4</v>
      </c>
      <c r="H34" s="30">
        <f t="shared" ref="H34:H36" si="3">F34*G34</f>
        <v>17424</v>
      </c>
      <c r="I34" s="1" t="s">
        <v>154</v>
      </c>
      <c r="J34" s="29">
        <v>45397</v>
      </c>
      <c r="K34" s="95">
        <v>100</v>
      </c>
      <c r="L34" s="95"/>
      <c r="M34" s="119"/>
      <c r="N34" s="132"/>
      <c r="O34" s="132"/>
      <c r="P34" s="126"/>
      <c r="Q34" s="6" t="s">
        <v>70</v>
      </c>
    </row>
    <row r="35" spans="1:17" ht="39" customHeight="1" x14ac:dyDescent="0.25">
      <c r="A35" s="117"/>
      <c r="B35" s="117"/>
      <c r="C35" s="117"/>
      <c r="D35" s="117"/>
      <c r="E35" s="117"/>
      <c r="F35" s="30">
        <v>2789460</v>
      </c>
      <c r="G35" s="30">
        <v>48.4</v>
      </c>
      <c r="H35" s="30">
        <f t="shared" si="3"/>
        <v>135009864</v>
      </c>
      <c r="I35" s="1" t="s">
        <v>212</v>
      </c>
      <c r="J35" s="29">
        <v>45566</v>
      </c>
      <c r="K35" s="95">
        <v>0</v>
      </c>
      <c r="L35" s="95"/>
      <c r="M35" s="120"/>
      <c r="N35" s="117"/>
      <c r="O35" s="117"/>
      <c r="P35" s="125"/>
      <c r="Q35" s="6"/>
    </row>
    <row r="36" spans="1:17" ht="46.5" customHeight="1" x14ac:dyDescent="0.25">
      <c r="A36" s="136">
        <v>12</v>
      </c>
      <c r="B36" s="139" t="s">
        <v>22</v>
      </c>
      <c r="C36" s="139" t="s">
        <v>3</v>
      </c>
      <c r="D36" s="121">
        <v>7017888.5</v>
      </c>
      <c r="E36" s="121">
        <v>14037607</v>
      </c>
      <c r="F36" s="30">
        <v>7017540</v>
      </c>
      <c r="G36" s="30">
        <v>52.36</v>
      </c>
      <c r="H36" s="30">
        <f t="shared" si="3"/>
        <v>367438394.39999998</v>
      </c>
      <c r="I36" s="1" t="s">
        <v>170</v>
      </c>
      <c r="J36" s="29">
        <v>45458</v>
      </c>
      <c r="K36" s="46">
        <v>100</v>
      </c>
      <c r="L36" s="46"/>
      <c r="M36" s="118">
        <f t="shared" si="1"/>
        <v>83.590315642830006</v>
      </c>
      <c r="N36" s="121">
        <f>E36-F36-F38</f>
        <v>2303527</v>
      </c>
      <c r="O36" s="121">
        <f>N36*G36</f>
        <v>120612673.72</v>
      </c>
      <c r="P36" s="142">
        <v>3.0161728395061727</v>
      </c>
      <c r="Q36" s="6"/>
    </row>
    <row r="37" spans="1:17" ht="37.5" customHeight="1" x14ac:dyDescent="0.25">
      <c r="A37" s="137"/>
      <c r="B37" s="132"/>
      <c r="C37" s="132"/>
      <c r="D37" s="133"/>
      <c r="E37" s="133"/>
      <c r="F37" s="34">
        <v>352885</v>
      </c>
      <c r="G37" s="30">
        <v>44.169999999999995</v>
      </c>
      <c r="H37" s="30">
        <v>15586930.449999999</v>
      </c>
      <c r="I37" s="1" t="s">
        <v>186</v>
      </c>
      <c r="J37" s="29">
        <v>45301</v>
      </c>
      <c r="K37" s="95">
        <v>100</v>
      </c>
      <c r="L37" s="95"/>
      <c r="M37" s="119"/>
      <c r="N37" s="133"/>
      <c r="O37" s="133"/>
      <c r="P37" s="142"/>
      <c r="Q37" s="35" t="s">
        <v>157</v>
      </c>
    </row>
    <row r="38" spans="1:17" ht="44.25" customHeight="1" x14ac:dyDescent="0.25">
      <c r="A38" s="138"/>
      <c r="B38" s="134"/>
      <c r="C38" s="134"/>
      <c r="D38" s="135"/>
      <c r="E38" s="135"/>
      <c r="F38" s="30">
        <v>4716540</v>
      </c>
      <c r="G38" s="30">
        <v>52.09</v>
      </c>
      <c r="H38" s="30">
        <v>245637403.19999999</v>
      </c>
      <c r="I38" s="1" t="s">
        <v>217</v>
      </c>
      <c r="J38" s="29">
        <v>45566</v>
      </c>
      <c r="K38" s="46">
        <v>0</v>
      </c>
      <c r="L38" s="46"/>
      <c r="M38" s="122"/>
      <c r="N38" s="135"/>
      <c r="O38" s="135"/>
      <c r="P38" s="142"/>
      <c r="Q38" s="1"/>
    </row>
    <row r="39" spans="1:17" ht="24" customHeight="1" x14ac:dyDescent="0.25">
      <c r="A39" s="136">
        <v>13</v>
      </c>
      <c r="B39" s="139" t="s">
        <v>24</v>
      </c>
      <c r="C39" s="139" t="s">
        <v>3</v>
      </c>
      <c r="D39" s="121">
        <v>24200667.489999998</v>
      </c>
      <c r="E39" s="121">
        <v>48402775</v>
      </c>
      <c r="F39" s="30">
        <v>1430400</v>
      </c>
      <c r="G39" s="30">
        <v>204.82</v>
      </c>
      <c r="H39" s="30">
        <f t="shared" ref="H39:H130" si="4">F39*G39</f>
        <v>292974528</v>
      </c>
      <c r="I39" s="1" t="s">
        <v>72</v>
      </c>
      <c r="J39" s="29">
        <v>45301</v>
      </c>
      <c r="K39" s="95">
        <v>100</v>
      </c>
      <c r="L39" s="95"/>
      <c r="M39" s="118">
        <f t="shared" si="1"/>
        <v>78.888348860163489</v>
      </c>
      <c r="N39" s="121">
        <f>E39-F40-F41-F42-F43-F44-F45-F46-F47-F48-F49-F50-F51</f>
        <v>10218625</v>
      </c>
      <c r="O39" s="121">
        <f>N39*G39</f>
        <v>2092978772.5</v>
      </c>
      <c r="P39" s="123">
        <v>3.8070786516853934</v>
      </c>
      <c r="Q39" s="7" t="s">
        <v>71</v>
      </c>
    </row>
    <row r="40" spans="1:17" ht="24" customHeight="1" x14ac:dyDescent="0.25">
      <c r="A40" s="137"/>
      <c r="B40" s="132"/>
      <c r="C40" s="132"/>
      <c r="D40" s="133"/>
      <c r="E40" s="133"/>
      <c r="F40" s="30">
        <v>1303170</v>
      </c>
      <c r="G40" s="30">
        <v>204.82</v>
      </c>
      <c r="H40" s="30">
        <f t="shared" si="4"/>
        <v>266915279.40000001</v>
      </c>
      <c r="I40" s="1" t="s">
        <v>95</v>
      </c>
      <c r="J40" s="29">
        <v>45306</v>
      </c>
      <c r="K40" s="46">
        <v>100</v>
      </c>
      <c r="L40" s="46"/>
      <c r="M40" s="119"/>
      <c r="N40" s="133"/>
      <c r="O40" s="133"/>
      <c r="P40" s="126"/>
      <c r="Q40" s="8" t="s">
        <v>71</v>
      </c>
    </row>
    <row r="41" spans="1:17" ht="24" customHeight="1" x14ac:dyDescent="0.25">
      <c r="A41" s="137"/>
      <c r="B41" s="132"/>
      <c r="C41" s="132"/>
      <c r="D41" s="133"/>
      <c r="E41" s="133"/>
      <c r="F41" s="30">
        <v>1445100</v>
      </c>
      <c r="G41" s="30">
        <v>204.82</v>
      </c>
      <c r="H41" s="30">
        <f t="shared" si="4"/>
        <v>295985382</v>
      </c>
      <c r="I41" s="1" t="s">
        <v>96</v>
      </c>
      <c r="J41" s="29">
        <v>45306</v>
      </c>
      <c r="K41" s="46">
        <v>100</v>
      </c>
      <c r="L41" s="46"/>
      <c r="M41" s="119"/>
      <c r="N41" s="133"/>
      <c r="O41" s="133"/>
      <c r="P41" s="126"/>
      <c r="Q41" s="8" t="s">
        <v>71</v>
      </c>
    </row>
    <row r="42" spans="1:17" ht="24" customHeight="1" x14ac:dyDescent="0.25">
      <c r="A42" s="137"/>
      <c r="B42" s="132"/>
      <c r="C42" s="132"/>
      <c r="D42" s="133"/>
      <c r="E42" s="133"/>
      <c r="F42" s="30">
        <v>1441020</v>
      </c>
      <c r="G42" s="30">
        <v>204.82</v>
      </c>
      <c r="H42" s="30">
        <f t="shared" si="4"/>
        <v>295149716.39999998</v>
      </c>
      <c r="I42" s="1" t="s">
        <v>97</v>
      </c>
      <c r="J42" s="29">
        <v>45306</v>
      </c>
      <c r="K42" s="46">
        <v>100</v>
      </c>
      <c r="L42" s="46"/>
      <c r="M42" s="119"/>
      <c r="N42" s="133"/>
      <c r="O42" s="133"/>
      <c r="P42" s="126"/>
      <c r="Q42" s="8" t="s">
        <v>71</v>
      </c>
    </row>
    <row r="43" spans="1:17" ht="24" customHeight="1" x14ac:dyDescent="0.25">
      <c r="A43" s="137"/>
      <c r="B43" s="132"/>
      <c r="C43" s="132"/>
      <c r="D43" s="133"/>
      <c r="E43" s="133"/>
      <c r="F43" s="30">
        <v>1445040</v>
      </c>
      <c r="G43" s="30">
        <v>204.82</v>
      </c>
      <c r="H43" s="30">
        <f t="shared" si="4"/>
        <v>295973092.80000001</v>
      </c>
      <c r="I43" s="1" t="s">
        <v>98</v>
      </c>
      <c r="J43" s="29">
        <v>45306</v>
      </c>
      <c r="K43" s="46">
        <v>100</v>
      </c>
      <c r="L43" s="46"/>
      <c r="M43" s="119"/>
      <c r="N43" s="133"/>
      <c r="O43" s="133"/>
      <c r="P43" s="126"/>
      <c r="Q43" s="8" t="s">
        <v>71</v>
      </c>
    </row>
    <row r="44" spans="1:17" ht="24" customHeight="1" x14ac:dyDescent="0.25">
      <c r="A44" s="137"/>
      <c r="B44" s="132"/>
      <c r="C44" s="132"/>
      <c r="D44" s="133"/>
      <c r="E44" s="133"/>
      <c r="F44" s="30">
        <v>1419450</v>
      </c>
      <c r="G44" s="30">
        <v>204.82</v>
      </c>
      <c r="H44" s="30">
        <f t="shared" si="4"/>
        <v>290731749</v>
      </c>
      <c r="I44" s="1" t="s">
        <v>99</v>
      </c>
      <c r="J44" s="29">
        <v>45306</v>
      </c>
      <c r="K44" s="46">
        <v>100</v>
      </c>
      <c r="L44" s="46"/>
      <c r="M44" s="119"/>
      <c r="N44" s="133"/>
      <c r="O44" s="133"/>
      <c r="P44" s="126"/>
      <c r="Q44" s="8" t="s">
        <v>71</v>
      </c>
    </row>
    <row r="45" spans="1:17" ht="24" customHeight="1" x14ac:dyDescent="0.25">
      <c r="A45" s="137"/>
      <c r="B45" s="132"/>
      <c r="C45" s="132"/>
      <c r="D45" s="133"/>
      <c r="E45" s="133"/>
      <c r="F45" s="30">
        <v>1357950</v>
      </c>
      <c r="G45" s="30">
        <v>204.82</v>
      </c>
      <c r="H45" s="30">
        <f t="shared" si="4"/>
        <v>278135319</v>
      </c>
      <c r="I45" s="1" t="s">
        <v>100</v>
      </c>
      <c r="J45" s="29">
        <v>45306</v>
      </c>
      <c r="K45" s="46">
        <v>100</v>
      </c>
      <c r="L45" s="46"/>
      <c r="M45" s="119"/>
      <c r="N45" s="133"/>
      <c r="O45" s="133"/>
      <c r="P45" s="126"/>
      <c r="Q45" s="8" t="s">
        <v>71</v>
      </c>
    </row>
    <row r="46" spans="1:17" ht="24" customHeight="1" x14ac:dyDescent="0.25">
      <c r="A46" s="137"/>
      <c r="B46" s="132"/>
      <c r="C46" s="132"/>
      <c r="D46" s="133"/>
      <c r="E46" s="133"/>
      <c r="F46" s="30">
        <v>1462650</v>
      </c>
      <c r="G46" s="30">
        <v>204.82</v>
      </c>
      <c r="H46" s="30">
        <f t="shared" si="4"/>
        <v>299579973</v>
      </c>
      <c r="I46" s="1" t="s">
        <v>101</v>
      </c>
      <c r="J46" s="29">
        <v>45306</v>
      </c>
      <c r="K46" s="46">
        <v>100</v>
      </c>
      <c r="L46" s="46"/>
      <c r="M46" s="119"/>
      <c r="N46" s="133"/>
      <c r="O46" s="133"/>
      <c r="P46" s="126"/>
      <c r="Q46" s="8" t="s">
        <v>71</v>
      </c>
    </row>
    <row r="47" spans="1:17" ht="24" customHeight="1" x14ac:dyDescent="0.25">
      <c r="A47" s="137"/>
      <c r="B47" s="132"/>
      <c r="C47" s="132"/>
      <c r="D47" s="133"/>
      <c r="E47" s="133"/>
      <c r="F47" s="30">
        <v>1000320</v>
      </c>
      <c r="G47" s="30">
        <v>204.82</v>
      </c>
      <c r="H47" s="30">
        <f t="shared" si="4"/>
        <v>204885542.40000001</v>
      </c>
      <c r="I47" s="1" t="s">
        <v>102</v>
      </c>
      <c r="J47" s="29">
        <v>45323</v>
      </c>
      <c r="K47" s="95">
        <v>100</v>
      </c>
      <c r="L47" s="95"/>
      <c r="M47" s="119"/>
      <c r="N47" s="133"/>
      <c r="O47" s="133"/>
      <c r="P47" s="126"/>
      <c r="Q47" s="6"/>
    </row>
    <row r="48" spans="1:17" ht="24" customHeight="1" x14ac:dyDescent="0.25">
      <c r="A48" s="137"/>
      <c r="B48" s="132"/>
      <c r="C48" s="132"/>
      <c r="D48" s="133"/>
      <c r="E48" s="133"/>
      <c r="F48" s="30">
        <v>1322160</v>
      </c>
      <c r="G48" s="30">
        <v>204.82</v>
      </c>
      <c r="H48" s="30">
        <f t="shared" si="4"/>
        <v>270804811.19999999</v>
      </c>
      <c r="I48" s="1" t="s">
        <v>103</v>
      </c>
      <c r="J48" s="29">
        <v>45323</v>
      </c>
      <c r="K48" s="95">
        <v>100</v>
      </c>
      <c r="L48" s="95"/>
      <c r="M48" s="119"/>
      <c r="N48" s="133"/>
      <c r="O48" s="133"/>
      <c r="P48" s="126"/>
      <c r="Q48" s="6"/>
    </row>
    <row r="49" spans="1:17" ht="24" customHeight="1" x14ac:dyDescent="0.25">
      <c r="A49" s="137"/>
      <c r="B49" s="132"/>
      <c r="C49" s="132"/>
      <c r="D49" s="133"/>
      <c r="E49" s="133"/>
      <c r="F49" s="30">
        <v>7454100</v>
      </c>
      <c r="G49" s="30">
        <v>204.82</v>
      </c>
      <c r="H49" s="30">
        <f t="shared" si="4"/>
        <v>1526748762</v>
      </c>
      <c r="I49" s="1" t="s">
        <v>104</v>
      </c>
      <c r="J49" s="29">
        <v>45383</v>
      </c>
      <c r="K49" s="95">
        <v>100</v>
      </c>
      <c r="L49" s="95"/>
      <c r="M49" s="119"/>
      <c r="N49" s="133"/>
      <c r="O49" s="133"/>
      <c r="P49" s="126"/>
      <c r="Q49" s="6"/>
    </row>
    <row r="50" spans="1:17" ht="24" customHeight="1" x14ac:dyDescent="0.25">
      <c r="A50" s="137"/>
      <c r="B50" s="132"/>
      <c r="C50" s="132"/>
      <c r="D50" s="133"/>
      <c r="E50" s="133"/>
      <c r="F50" s="30">
        <v>5566410</v>
      </c>
      <c r="G50" s="30">
        <v>204.82</v>
      </c>
      <c r="H50" s="30">
        <f t="shared" si="4"/>
        <v>1140112096.2</v>
      </c>
      <c r="I50" s="1" t="s">
        <v>105</v>
      </c>
      <c r="J50" s="29">
        <v>45352</v>
      </c>
      <c r="K50" s="95">
        <v>100</v>
      </c>
      <c r="L50" s="95"/>
      <c r="M50" s="119"/>
      <c r="N50" s="133"/>
      <c r="O50" s="133"/>
      <c r="P50" s="126"/>
      <c r="Q50" s="6"/>
    </row>
    <row r="51" spans="1:17" ht="45" x14ac:dyDescent="0.25">
      <c r="A51" s="137"/>
      <c r="B51" s="132"/>
      <c r="C51" s="132"/>
      <c r="D51" s="133"/>
      <c r="E51" s="133"/>
      <c r="F51" s="114">
        <v>12966780</v>
      </c>
      <c r="G51" s="114">
        <v>142</v>
      </c>
      <c r="H51" s="114">
        <f>F51*G51</f>
        <v>1841282760</v>
      </c>
      <c r="I51" s="102" t="s">
        <v>292</v>
      </c>
      <c r="J51" s="29">
        <v>45627</v>
      </c>
      <c r="K51" s="95">
        <v>0</v>
      </c>
      <c r="L51" s="95"/>
      <c r="M51" s="122"/>
      <c r="N51" s="135"/>
      <c r="O51" s="135"/>
      <c r="P51" s="126"/>
      <c r="Q51" s="6"/>
    </row>
    <row r="52" spans="1:17" ht="60" x14ac:dyDescent="0.25">
      <c r="A52" s="138"/>
      <c r="B52" s="134"/>
      <c r="C52" s="134"/>
      <c r="D52" s="135"/>
      <c r="E52" s="135"/>
      <c r="F52" s="114">
        <v>9609990</v>
      </c>
      <c r="G52" s="114">
        <v>142.72</v>
      </c>
      <c r="H52" s="114">
        <v>1371564680.77</v>
      </c>
      <c r="I52" s="102" t="s">
        <v>293</v>
      </c>
      <c r="J52" s="29">
        <v>45627</v>
      </c>
      <c r="K52" s="95">
        <v>0</v>
      </c>
      <c r="L52" s="95"/>
      <c r="M52" s="89"/>
      <c r="N52" s="90"/>
      <c r="O52" s="90"/>
      <c r="P52" s="127"/>
      <c r="Q52" s="6"/>
    </row>
    <row r="53" spans="1:17" ht="39.950000000000003" customHeight="1" x14ac:dyDescent="0.25">
      <c r="A53" s="136">
        <v>14</v>
      </c>
      <c r="B53" s="139" t="s">
        <v>146</v>
      </c>
      <c r="C53" s="139" t="s">
        <v>3</v>
      </c>
      <c r="D53" s="121">
        <v>1909637.5</v>
      </c>
      <c r="E53" s="121">
        <v>3818525</v>
      </c>
      <c r="F53" s="30">
        <v>1909620</v>
      </c>
      <c r="G53" s="30">
        <v>414.21</v>
      </c>
      <c r="H53" s="30">
        <f t="shared" si="4"/>
        <v>790983700.19999993</v>
      </c>
      <c r="I53" s="1" t="s">
        <v>106</v>
      </c>
      <c r="J53" s="29">
        <v>45514</v>
      </c>
      <c r="K53" s="95">
        <v>0.4</v>
      </c>
      <c r="L53" s="95"/>
      <c r="M53" s="118">
        <f t="shared" si="1"/>
        <v>83.597986133389199</v>
      </c>
      <c r="N53" s="121">
        <f>E53-F53-F55</f>
        <v>626315</v>
      </c>
      <c r="O53" s="121">
        <f>N53*G53</f>
        <v>259425936.14999998</v>
      </c>
      <c r="P53" s="123">
        <v>1.130609756097561</v>
      </c>
      <c r="Q53" s="6"/>
    </row>
    <row r="54" spans="1:17" ht="39.950000000000003" customHeight="1" x14ac:dyDescent="0.25">
      <c r="A54" s="128"/>
      <c r="B54" s="128"/>
      <c r="C54" s="128"/>
      <c r="D54" s="128"/>
      <c r="E54" s="128"/>
      <c r="F54" s="34">
        <v>389205</v>
      </c>
      <c r="G54" s="30">
        <v>414.21</v>
      </c>
      <c r="H54" s="30">
        <f t="shared" si="4"/>
        <v>161212603.04999998</v>
      </c>
      <c r="I54" s="1" t="s">
        <v>158</v>
      </c>
      <c r="J54" s="29">
        <v>45366</v>
      </c>
      <c r="K54" s="95">
        <v>100</v>
      </c>
      <c r="L54" s="95"/>
      <c r="M54" s="129"/>
      <c r="N54" s="128"/>
      <c r="O54" s="128"/>
      <c r="P54" s="126"/>
      <c r="Q54" s="35" t="s">
        <v>157</v>
      </c>
    </row>
    <row r="55" spans="1:17" ht="39.950000000000003" customHeight="1" x14ac:dyDescent="0.25">
      <c r="A55" s="117"/>
      <c r="B55" s="117"/>
      <c r="C55" s="117"/>
      <c r="D55" s="117"/>
      <c r="E55" s="117"/>
      <c r="F55" s="30">
        <v>1282590</v>
      </c>
      <c r="G55" s="30">
        <v>414.21</v>
      </c>
      <c r="H55" s="30">
        <f>F55*G55</f>
        <v>531261603.89999998</v>
      </c>
      <c r="I55" s="1" t="s">
        <v>233</v>
      </c>
      <c r="J55" s="29">
        <v>45566</v>
      </c>
      <c r="K55" s="95">
        <v>0</v>
      </c>
      <c r="L55" s="95"/>
      <c r="M55" s="120"/>
      <c r="N55" s="117"/>
      <c r="O55" s="117"/>
      <c r="P55" s="125"/>
      <c r="Q55" s="1"/>
    </row>
    <row r="56" spans="1:17" ht="39.950000000000003" customHeight="1" x14ac:dyDescent="0.25">
      <c r="A56" s="136">
        <v>15</v>
      </c>
      <c r="B56" s="139" t="s">
        <v>25</v>
      </c>
      <c r="C56" s="139" t="s">
        <v>3</v>
      </c>
      <c r="D56" s="121">
        <v>185830.5</v>
      </c>
      <c r="E56" s="140">
        <v>371661</v>
      </c>
      <c r="F56" s="55">
        <v>124800</v>
      </c>
      <c r="G56" s="54">
        <v>387.42</v>
      </c>
      <c r="H56" s="30">
        <f t="shared" si="4"/>
        <v>48350016</v>
      </c>
      <c r="I56" s="1" t="s">
        <v>222</v>
      </c>
      <c r="J56" s="97" t="s">
        <v>194</v>
      </c>
      <c r="K56" s="95">
        <v>0</v>
      </c>
      <c r="L56" s="95"/>
      <c r="M56" s="118">
        <f t="shared" si="1"/>
        <v>83.576162147763682</v>
      </c>
      <c r="N56" s="118">
        <f>E56-F57-F56</f>
        <v>61041</v>
      </c>
      <c r="O56" s="121">
        <f>N56*G57</f>
        <v>23648504.220000003</v>
      </c>
      <c r="P56" s="123">
        <v>3.2390476190476192</v>
      </c>
      <c r="Q56" s="1" t="s">
        <v>280</v>
      </c>
    </row>
    <row r="57" spans="1:17" ht="43.5" customHeight="1" x14ac:dyDescent="0.25">
      <c r="A57" s="138"/>
      <c r="B57" s="134"/>
      <c r="C57" s="134"/>
      <c r="D57" s="135"/>
      <c r="E57" s="141"/>
      <c r="F57" s="30">
        <v>185820</v>
      </c>
      <c r="G57" s="30">
        <v>387.42</v>
      </c>
      <c r="H57" s="30">
        <f t="shared" si="4"/>
        <v>71990384.400000006</v>
      </c>
      <c r="I57" s="1" t="s">
        <v>107</v>
      </c>
      <c r="J57" s="29">
        <v>45383</v>
      </c>
      <c r="K57" s="95">
        <v>100</v>
      </c>
      <c r="L57" s="95"/>
      <c r="M57" s="120"/>
      <c r="N57" s="120"/>
      <c r="O57" s="117"/>
      <c r="P57" s="125"/>
      <c r="Q57" s="6"/>
    </row>
    <row r="58" spans="1:17" ht="43.5" customHeight="1" x14ac:dyDescent="0.25">
      <c r="A58" s="136">
        <v>16</v>
      </c>
      <c r="B58" s="139" t="s">
        <v>26</v>
      </c>
      <c r="C58" s="139" t="s">
        <v>4</v>
      </c>
      <c r="D58" s="121">
        <v>415295.47</v>
      </c>
      <c r="E58" s="121">
        <v>830594</v>
      </c>
      <c r="F58" s="54">
        <v>278662</v>
      </c>
      <c r="G58" s="54">
        <v>23.45</v>
      </c>
      <c r="H58" s="30">
        <f t="shared" si="4"/>
        <v>6534623.8999999994</v>
      </c>
      <c r="I58" s="97" t="s">
        <v>209</v>
      </c>
      <c r="J58" s="29">
        <v>45566</v>
      </c>
      <c r="K58" s="95">
        <v>0</v>
      </c>
      <c r="L58" s="95"/>
      <c r="M58" s="118">
        <f t="shared" si="1"/>
        <v>83.617146283262343</v>
      </c>
      <c r="N58" s="121">
        <f>E58-F59-F60-F58</f>
        <v>136075</v>
      </c>
      <c r="O58" s="121">
        <f>N58*G59</f>
        <v>3190958.75</v>
      </c>
      <c r="P58" s="123">
        <v>5.665</v>
      </c>
      <c r="Q58" s="6"/>
    </row>
    <row r="59" spans="1:17" ht="24" customHeight="1" x14ac:dyDescent="0.25">
      <c r="A59" s="137"/>
      <c r="B59" s="132"/>
      <c r="C59" s="132"/>
      <c r="D59" s="133"/>
      <c r="E59" s="133"/>
      <c r="F59" s="30">
        <v>410037</v>
      </c>
      <c r="G59" s="30">
        <v>23.45</v>
      </c>
      <c r="H59" s="30">
        <f t="shared" si="4"/>
        <v>9615367.6500000004</v>
      </c>
      <c r="I59" s="1" t="s">
        <v>169</v>
      </c>
      <c r="J59" s="29">
        <v>45397</v>
      </c>
      <c r="K59" s="95">
        <v>100</v>
      </c>
      <c r="L59" s="95"/>
      <c r="M59" s="129"/>
      <c r="N59" s="128"/>
      <c r="O59" s="128"/>
      <c r="P59" s="124"/>
      <c r="Q59" s="6"/>
    </row>
    <row r="60" spans="1:17" ht="24" customHeight="1" x14ac:dyDescent="0.25">
      <c r="A60" s="138"/>
      <c r="B60" s="134"/>
      <c r="C60" s="134"/>
      <c r="D60" s="135"/>
      <c r="E60" s="135"/>
      <c r="F60" s="30">
        <v>5820</v>
      </c>
      <c r="G60" s="30">
        <v>23.45</v>
      </c>
      <c r="H60" s="30">
        <f>136467-104.4</f>
        <v>136362.6</v>
      </c>
      <c r="I60" s="1" t="s">
        <v>173</v>
      </c>
      <c r="J60" s="29">
        <v>45413</v>
      </c>
      <c r="K60" s="95">
        <v>100</v>
      </c>
      <c r="L60" s="98"/>
      <c r="M60" s="120"/>
      <c r="N60" s="117"/>
      <c r="O60" s="117"/>
      <c r="P60" s="125"/>
      <c r="Q60" s="6" t="s">
        <v>70</v>
      </c>
    </row>
    <row r="61" spans="1:17" ht="43.5" customHeight="1" x14ac:dyDescent="0.25">
      <c r="A61" s="136">
        <v>17</v>
      </c>
      <c r="B61" s="139" t="s">
        <v>27</v>
      </c>
      <c r="C61" s="139" t="s">
        <v>4</v>
      </c>
      <c r="D61" s="121">
        <v>1863663.1</v>
      </c>
      <c r="E61" s="140">
        <v>3729347</v>
      </c>
      <c r="F61" s="83">
        <v>1239100</v>
      </c>
      <c r="G61" s="30">
        <v>2.5299999999999998</v>
      </c>
      <c r="H61" s="30">
        <f>F61*G61</f>
        <v>3134922.9999999995</v>
      </c>
      <c r="I61" s="102" t="s">
        <v>270</v>
      </c>
      <c r="J61" s="97">
        <v>45566</v>
      </c>
      <c r="K61" s="95">
        <v>0</v>
      </c>
      <c r="L61" s="95"/>
      <c r="M61" s="118">
        <f t="shared" si="1"/>
        <v>83.226366438950308</v>
      </c>
      <c r="N61" s="121">
        <f>E61-F61-F62-F63</f>
        <v>625547</v>
      </c>
      <c r="O61" s="121">
        <f>N61*G63</f>
        <v>1307393.23</v>
      </c>
      <c r="P61" s="123">
        <v>3.7207777777777777</v>
      </c>
      <c r="Q61" s="58" t="s">
        <v>198</v>
      </c>
    </row>
    <row r="62" spans="1:17" ht="30" x14ac:dyDescent="0.25">
      <c r="A62" s="137"/>
      <c r="B62" s="132"/>
      <c r="C62" s="132"/>
      <c r="D62" s="133"/>
      <c r="E62" s="144"/>
      <c r="F62" s="30">
        <v>18700</v>
      </c>
      <c r="G62" s="30">
        <v>2.5299999999999998</v>
      </c>
      <c r="H62" s="30">
        <f>F62*G62</f>
        <v>47310.999999999993</v>
      </c>
      <c r="I62" s="102" t="s">
        <v>259</v>
      </c>
      <c r="J62" s="97">
        <v>45566</v>
      </c>
      <c r="K62" s="95">
        <v>0</v>
      </c>
      <c r="L62" s="95"/>
      <c r="M62" s="129"/>
      <c r="N62" s="128"/>
      <c r="O62" s="128"/>
      <c r="P62" s="124"/>
      <c r="Q62" s="58" t="s">
        <v>198</v>
      </c>
    </row>
    <row r="63" spans="1:17" ht="24" customHeight="1" x14ac:dyDescent="0.25">
      <c r="A63" s="137"/>
      <c r="B63" s="132"/>
      <c r="C63" s="132"/>
      <c r="D63" s="133"/>
      <c r="E63" s="144"/>
      <c r="F63" s="30">
        <v>1846000</v>
      </c>
      <c r="G63" s="30">
        <v>2.09</v>
      </c>
      <c r="H63" s="30">
        <f t="shared" si="4"/>
        <v>3858139.9999999995</v>
      </c>
      <c r="I63" s="1" t="s">
        <v>108</v>
      </c>
      <c r="J63" s="29">
        <v>45382</v>
      </c>
      <c r="K63" s="95">
        <v>100</v>
      </c>
      <c r="L63" s="95"/>
      <c r="M63" s="120"/>
      <c r="N63" s="117"/>
      <c r="O63" s="117"/>
      <c r="P63" s="124"/>
      <c r="Q63" s="6"/>
    </row>
    <row r="64" spans="1:17" ht="31.5" customHeight="1" x14ac:dyDescent="0.25">
      <c r="A64" s="136">
        <v>18</v>
      </c>
      <c r="B64" s="139" t="s">
        <v>28</v>
      </c>
      <c r="C64" s="139" t="s">
        <v>3</v>
      </c>
      <c r="D64" s="121">
        <v>1127958</v>
      </c>
      <c r="E64" s="140">
        <v>2255916</v>
      </c>
      <c r="F64" s="57">
        <v>757970</v>
      </c>
      <c r="G64" s="54">
        <v>14.9</v>
      </c>
      <c r="H64" s="30">
        <f t="shared" si="4"/>
        <v>11293753</v>
      </c>
      <c r="I64" s="1" t="s">
        <v>225</v>
      </c>
      <c r="J64" s="97">
        <v>45566</v>
      </c>
      <c r="K64" s="95">
        <v>0</v>
      </c>
      <c r="L64" s="46"/>
      <c r="M64" s="118">
        <f t="shared" si="1"/>
        <v>83.593094778351684</v>
      </c>
      <c r="N64" s="121">
        <f>E64-F65-F64</f>
        <v>370126</v>
      </c>
      <c r="O64" s="121">
        <f>N64*G65</f>
        <v>5514877.4000000004</v>
      </c>
      <c r="P64" s="115">
        <v>3.3240909090909092</v>
      </c>
      <c r="Q64" s="1"/>
    </row>
    <row r="65" spans="1:17" ht="56.25" customHeight="1" x14ac:dyDescent="0.25">
      <c r="A65" s="138"/>
      <c r="B65" s="134"/>
      <c r="C65" s="134"/>
      <c r="D65" s="135"/>
      <c r="E65" s="141"/>
      <c r="F65" s="30">
        <v>1127820</v>
      </c>
      <c r="G65" s="30">
        <v>14.9</v>
      </c>
      <c r="H65" s="30">
        <f t="shared" si="4"/>
        <v>16804518</v>
      </c>
      <c r="I65" s="1" t="s">
        <v>193</v>
      </c>
      <c r="J65" s="29">
        <v>45444</v>
      </c>
      <c r="K65" s="46">
        <v>100</v>
      </c>
      <c r="L65" s="46"/>
      <c r="M65" s="120"/>
      <c r="N65" s="117"/>
      <c r="O65" s="117"/>
      <c r="P65" s="143"/>
      <c r="Q65" s="1"/>
    </row>
    <row r="66" spans="1:17" ht="55.9" customHeight="1" x14ac:dyDescent="0.25">
      <c r="A66" s="136">
        <v>19</v>
      </c>
      <c r="B66" s="139" t="s">
        <v>29</v>
      </c>
      <c r="C66" s="139" t="s">
        <v>3</v>
      </c>
      <c r="D66" s="121">
        <v>1831098.5</v>
      </c>
      <c r="E66" s="121">
        <v>3658033</v>
      </c>
      <c r="F66" s="30">
        <v>504780</v>
      </c>
      <c r="G66" s="30">
        <v>524.32000000000005</v>
      </c>
      <c r="H66" s="30">
        <f t="shared" si="4"/>
        <v>264666249.60000002</v>
      </c>
      <c r="I66" s="1" t="s">
        <v>109</v>
      </c>
      <c r="J66" s="29">
        <v>45306</v>
      </c>
      <c r="K66" s="95">
        <v>100</v>
      </c>
      <c r="L66" s="95"/>
      <c r="M66" s="118">
        <f t="shared" si="1"/>
        <v>82.971148702048339</v>
      </c>
      <c r="N66" s="121">
        <f>E66-F66-F67-F68-F69</f>
        <v>622921</v>
      </c>
      <c r="O66" s="121">
        <f>N66*G66</f>
        <v>326609938.72000003</v>
      </c>
      <c r="P66" s="123">
        <v>4.4177906976744188</v>
      </c>
      <c r="Q66" s="8" t="s">
        <v>71</v>
      </c>
    </row>
    <row r="67" spans="1:17" ht="55.9" customHeight="1" x14ac:dyDescent="0.25">
      <c r="A67" s="128"/>
      <c r="B67" s="132"/>
      <c r="C67" s="132"/>
      <c r="D67" s="132"/>
      <c r="E67" s="132"/>
      <c r="F67" s="30">
        <v>428310</v>
      </c>
      <c r="G67" s="30">
        <v>524.32000000000005</v>
      </c>
      <c r="H67" s="30">
        <f t="shared" si="4"/>
        <v>224571499.20000002</v>
      </c>
      <c r="I67" s="1" t="s">
        <v>110</v>
      </c>
      <c r="J67" s="29">
        <v>45306</v>
      </c>
      <c r="K67" s="95">
        <v>100</v>
      </c>
      <c r="L67" s="95"/>
      <c r="M67" s="119"/>
      <c r="N67" s="132"/>
      <c r="O67" s="132"/>
      <c r="P67" s="126"/>
      <c r="Q67" s="8" t="s">
        <v>71</v>
      </c>
    </row>
    <row r="68" spans="1:17" ht="55.9" customHeight="1" x14ac:dyDescent="0.25">
      <c r="A68" s="128"/>
      <c r="B68" s="132"/>
      <c r="C68" s="132"/>
      <c r="D68" s="132"/>
      <c r="E68" s="132"/>
      <c r="F68" s="30">
        <v>826410</v>
      </c>
      <c r="G68" s="30">
        <v>524.32000000000005</v>
      </c>
      <c r="H68" s="30">
        <f t="shared" si="4"/>
        <v>433303291.20000005</v>
      </c>
      <c r="I68" s="1" t="s">
        <v>111</v>
      </c>
      <c r="J68" s="29">
        <v>45397</v>
      </c>
      <c r="K68" s="95">
        <v>100</v>
      </c>
      <c r="L68" s="95"/>
      <c r="M68" s="119"/>
      <c r="N68" s="132"/>
      <c r="O68" s="132"/>
      <c r="P68" s="126"/>
      <c r="Q68" s="6"/>
    </row>
    <row r="69" spans="1:17" ht="55.9" customHeight="1" x14ac:dyDescent="0.25">
      <c r="A69" s="117"/>
      <c r="B69" s="117"/>
      <c r="C69" s="117"/>
      <c r="D69" s="117"/>
      <c r="E69" s="117"/>
      <c r="F69" s="30">
        <v>1275612</v>
      </c>
      <c r="G69" s="30">
        <v>524.30999999999995</v>
      </c>
      <c r="H69" s="30">
        <f>F69*G69</f>
        <v>668816127.71999991</v>
      </c>
      <c r="I69" s="1" t="s">
        <v>234</v>
      </c>
      <c r="J69" s="29">
        <v>45566</v>
      </c>
      <c r="K69" s="95">
        <v>0</v>
      </c>
      <c r="L69" s="95"/>
      <c r="M69" s="120"/>
      <c r="N69" s="117"/>
      <c r="O69" s="117"/>
      <c r="P69" s="125"/>
      <c r="Q69" s="6"/>
    </row>
    <row r="70" spans="1:17" ht="55.9" customHeight="1" x14ac:dyDescent="0.25">
      <c r="A70" s="136">
        <v>20</v>
      </c>
      <c r="B70" s="139" t="s">
        <v>30</v>
      </c>
      <c r="C70" s="139" t="s">
        <v>3</v>
      </c>
      <c r="D70" s="121">
        <v>9593262.5600000005</v>
      </c>
      <c r="E70" s="121">
        <v>19186159</v>
      </c>
      <c r="F70" s="30">
        <v>6445620</v>
      </c>
      <c r="G70" s="30">
        <v>24.97</v>
      </c>
      <c r="H70" s="30">
        <v>160142395</v>
      </c>
      <c r="I70" s="97" t="s">
        <v>228</v>
      </c>
      <c r="J70" s="29">
        <v>45566</v>
      </c>
      <c r="K70" s="95">
        <v>0</v>
      </c>
      <c r="L70" s="95"/>
      <c r="M70" s="118">
        <f t="shared" si="1"/>
        <v>83.595106242995271</v>
      </c>
      <c r="N70" s="121">
        <f>E70-F71-F72-F70</f>
        <v>3147469</v>
      </c>
      <c r="O70" s="121">
        <f>N70*G71</f>
        <v>78293291.375</v>
      </c>
      <c r="P70" s="123">
        <v>1.71675</v>
      </c>
      <c r="Q70" s="6"/>
    </row>
    <row r="71" spans="1:17" ht="53.25" customHeight="1" x14ac:dyDescent="0.25">
      <c r="A71" s="137"/>
      <c r="B71" s="132"/>
      <c r="C71" s="132"/>
      <c r="D71" s="133"/>
      <c r="E71" s="133"/>
      <c r="F71" s="30">
        <v>9587460</v>
      </c>
      <c r="G71" s="30">
        <v>24.875</v>
      </c>
      <c r="H71" s="30">
        <v>238440130.19999999</v>
      </c>
      <c r="I71" s="1" t="s">
        <v>181</v>
      </c>
      <c r="J71" s="29">
        <v>45505</v>
      </c>
      <c r="K71" s="95">
        <v>0</v>
      </c>
      <c r="L71" s="95"/>
      <c r="M71" s="129"/>
      <c r="N71" s="128"/>
      <c r="O71" s="128"/>
      <c r="P71" s="124"/>
      <c r="Q71" s="1"/>
    </row>
    <row r="72" spans="1:17" ht="45" customHeight="1" x14ac:dyDescent="0.25">
      <c r="A72" s="138"/>
      <c r="B72" s="134"/>
      <c r="C72" s="134"/>
      <c r="D72" s="135"/>
      <c r="E72" s="135"/>
      <c r="F72" s="30">
        <v>5610</v>
      </c>
      <c r="G72" s="30">
        <v>23.34</v>
      </c>
      <c r="H72" s="30">
        <v>130937.4</v>
      </c>
      <c r="I72" s="1" t="s">
        <v>174</v>
      </c>
      <c r="J72" s="29">
        <v>45444</v>
      </c>
      <c r="K72" s="95">
        <v>100</v>
      </c>
      <c r="L72" s="95"/>
      <c r="M72" s="120"/>
      <c r="N72" s="117"/>
      <c r="O72" s="117"/>
      <c r="P72" s="125"/>
      <c r="Q72" s="1" t="s">
        <v>70</v>
      </c>
    </row>
    <row r="73" spans="1:17" ht="48.75" customHeight="1" x14ac:dyDescent="0.25">
      <c r="A73" s="136">
        <v>21</v>
      </c>
      <c r="B73" s="139" t="s">
        <v>31</v>
      </c>
      <c r="C73" s="139" t="s">
        <v>4</v>
      </c>
      <c r="D73" s="121">
        <v>2841247.27</v>
      </c>
      <c r="E73" s="121">
        <v>5682495</v>
      </c>
      <c r="F73" s="30">
        <v>2812560</v>
      </c>
      <c r="G73" s="30">
        <v>1.0945</v>
      </c>
      <c r="H73" s="30">
        <v>3078346.92</v>
      </c>
      <c r="I73" s="1" t="s">
        <v>182</v>
      </c>
      <c r="J73" s="97" t="s">
        <v>147</v>
      </c>
      <c r="K73" s="95" t="s">
        <v>281</v>
      </c>
      <c r="L73" s="95" t="s">
        <v>263</v>
      </c>
      <c r="M73" s="118">
        <f t="shared" ref="M73:M135" si="5">100-N73*100/E73</f>
        <v>83.093077952554296</v>
      </c>
      <c r="N73" s="121">
        <f>E73-F73-F74</f>
        <v>960735</v>
      </c>
      <c r="O73" s="121">
        <f>N73*G73</f>
        <v>1051524.4575</v>
      </c>
      <c r="P73" s="142">
        <v>3.5022222222222221</v>
      </c>
      <c r="Q73" s="1"/>
    </row>
    <row r="74" spans="1:17" ht="55.5" customHeight="1" x14ac:dyDescent="0.25">
      <c r="A74" s="137"/>
      <c r="B74" s="132"/>
      <c r="C74" s="132"/>
      <c r="D74" s="133"/>
      <c r="E74" s="133"/>
      <c r="F74" s="30">
        <v>1909200</v>
      </c>
      <c r="G74" s="30">
        <v>1.65</v>
      </c>
      <c r="H74" s="30">
        <f>F74*G74</f>
        <v>3150180</v>
      </c>
      <c r="I74" s="1" t="s">
        <v>251</v>
      </c>
      <c r="J74" s="29">
        <v>45566</v>
      </c>
      <c r="K74" s="95">
        <v>0</v>
      </c>
      <c r="L74" s="95"/>
      <c r="M74" s="122"/>
      <c r="N74" s="135"/>
      <c r="O74" s="135"/>
      <c r="P74" s="142"/>
      <c r="Q74" s="1"/>
    </row>
    <row r="75" spans="1:17" ht="37.5" customHeight="1" x14ac:dyDescent="0.25">
      <c r="A75" s="136">
        <v>22</v>
      </c>
      <c r="B75" s="139" t="s">
        <v>32</v>
      </c>
      <c r="C75" s="139" t="s">
        <v>3</v>
      </c>
      <c r="D75" s="121">
        <v>14718392.5</v>
      </c>
      <c r="E75" s="140">
        <v>29436785</v>
      </c>
      <c r="F75" s="55">
        <v>9889530</v>
      </c>
      <c r="G75" s="54">
        <v>3.61</v>
      </c>
      <c r="H75" s="30">
        <v>35719498.93</v>
      </c>
      <c r="I75" s="1" t="s">
        <v>250</v>
      </c>
      <c r="J75" s="29">
        <v>45566</v>
      </c>
      <c r="K75" s="95">
        <v>0</v>
      </c>
      <c r="L75" s="95"/>
      <c r="M75" s="118">
        <f t="shared" si="5"/>
        <v>83.594733596077148</v>
      </c>
      <c r="N75" s="121">
        <f>E75-F76-F75</f>
        <v>4829183</v>
      </c>
      <c r="O75" s="121">
        <f>N75*G76</f>
        <v>15936303.899999999</v>
      </c>
      <c r="P75" s="115">
        <v>2.105375</v>
      </c>
      <c r="Q75" s="1"/>
    </row>
    <row r="76" spans="1:17" ht="35.25" customHeight="1" x14ac:dyDescent="0.25">
      <c r="A76" s="138"/>
      <c r="B76" s="134"/>
      <c r="C76" s="134"/>
      <c r="D76" s="135"/>
      <c r="E76" s="141"/>
      <c r="F76" s="30">
        <v>14718072</v>
      </c>
      <c r="G76" s="30">
        <v>3.3</v>
      </c>
      <c r="H76" s="30">
        <f t="shared" si="4"/>
        <v>48569637.599999994</v>
      </c>
      <c r="I76" s="1" t="s">
        <v>167</v>
      </c>
      <c r="J76" s="29">
        <v>45397</v>
      </c>
      <c r="K76" s="95">
        <v>100</v>
      </c>
      <c r="L76" s="95"/>
      <c r="M76" s="120"/>
      <c r="N76" s="117"/>
      <c r="O76" s="117"/>
      <c r="P76" s="125"/>
      <c r="Q76" s="6"/>
    </row>
    <row r="77" spans="1:17" ht="35.25" customHeight="1" x14ac:dyDescent="0.25">
      <c r="A77" s="136">
        <v>23</v>
      </c>
      <c r="B77" s="139" t="s">
        <v>33</v>
      </c>
      <c r="C77" s="139" t="s">
        <v>3</v>
      </c>
      <c r="D77" s="121">
        <v>92668993.170000002</v>
      </c>
      <c r="E77" s="121">
        <v>185340914</v>
      </c>
      <c r="F77" s="54">
        <v>62266620</v>
      </c>
      <c r="G77" s="54">
        <v>5.94</v>
      </c>
      <c r="H77" s="30">
        <v>368014404</v>
      </c>
      <c r="I77" s="97" t="s">
        <v>242</v>
      </c>
      <c r="J77" s="29">
        <v>45566</v>
      </c>
      <c r="K77" s="95">
        <v>0</v>
      </c>
      <c r="L77" s="95"/>
      <c r="M77" s="118">
        <f t="shared" si="5"/>
        <v>82.997955864186579</v>
      </c>
      <c r="N77" s="121">
        <f>E77-F79-F77</f>
        <v>31511744</v>
      </c>
      <c r="O77" s="121">
        <f>N77*G79</f>
        <v>168902947.84</v>
      </c>
      <c r="P77" s="123">
        <v>1.4739772727272726</v>
      </c>
      <c r="Q77" s="6"/>
    </row>
    <row r="78" spans="1:17" ht="58.5" customHeight="1" x14ac:dyDescent="0.25">
      <c r="A78" s="137"/>
      <c r="B78" s="132"/>
      <c r="C78" s="132"/>
      <c r="D78" s="133"/>
      <c r="E78" s="133"/>
      <c r="F78" s="30">
        <v>2559393</v>
      </c>
      <c r="G78" s="30">
        <v>3.48</v>
      </c>
      <c r="H78" s="30">
        <f t="shared" si="4"/>
        <v>8906687.6400000006</v>
      </c>
      <c r="I78" s="1" t="s">
        <v>112</v>
      </c>
      <c r="J78" s="29">
        <v>45301</v>
      </c>
      <c r="K78" s="95">
        <v>100</v>
      </c>
      <c r="L78" s="95"/>
      <c r="M78" s="129"/>
      <c r="N78" s="128"/>
      <c r="O78" s="128"/>
      <c r="P78" s="124"/>
      <c r="Q78" s="7" t="s">
        <v>71</v>
      </c>
    </row>
    <row r="79" spans="1:17" ht="57" customHeight="1" x14ac:dyDescent="0.25">
      <c r="A79" s="137"/>
      <c r="B79" s="132"/>
      <c r="C79" s="132"/>
      <c r="D79" s="133"/>
      <c r="E79" s="133"/>
      <c r="F79" s="30">
        <v>91562550</v>
      </c>
      <c r="G79" s="30">
        <v>5.36</v>
      </c>
      <c r="H79" s="30">
        <f t="shared" si="4"/>
        <v>490775268</v>
      </c>
      <c r="I79" s="1" t="s">
        <v>196</v>
      </c>
      <c r="J79" s="97" t="s">
        <v>148</v>
      </c>
      <c r="K79" s="95" t="s">
        <v>282</v>
      </c>
      <c r="L79" s="113">
        <v>45519</v>
      </c>
      <c r="M79" s="129"/>
      <c r="N79" s="128"/>
      <c r="O79" s="128"/>
      <c r="P79" s="124"/>
      <c r="Q79" s="1"/>
    </row>
    <row r="80" spans="1:17" ht="30" x14ac:dyDescent="0.25">
      <c r="A80" s="136">
        <v>24</v>
      </c>
      <c r="B80" s="139" t="s">
        <v>34</v>
      </c>
      <c r="C80" s="139" t="s">
        <v>4</v>
      </c>
      <c r="D80" s="121">
        <v>635200.6</v>
      </c>
      <c r="E80" s="140">
        <v>1270401</v>
      </c>
      <c r="F80" s="83">
        <v>311100</v>
      </c>
      <c r="G80" s="30">
        <v>15.4</v>
      </c>
      <c r="H80" s="30">
        <f t="shared" si="4"/>
        <v>4790940</v>
      </c>
      <c r="I80" s="96" t="s">
        <v>277</v>
      </c>
      <c r="J80" s="29">
        <v>45566</v>
      </c>
      <c r="K80" s="46">
        <v>0</v>
      </c>
      <c r="L80" s="46"/>
      <c r="M80" s="119">
        <f t="shared" si="5"/>
        <v>74.833064520572634</v>
      </c>
      <c r="N80" s="133">
        <f>E80-F82-F83-F80-F81</f>
        <v>319721</v>
      </c>
      <c r="O80" s="133">
        <f>N80*G82</f>
        <v>3542508.68</v>
      </c>
      <c r="P80" s="123">
        <v>3.5296202531645569</v>
      </c>
      <c r="Q80" s="1" t="s">
        <v>198</v>
      </c>
    </row>
    <row r="81" spans="1:17" ht="43.5" customHeight="1" x14ac:dyDescent="0.25">
      <c r="A81" s="137"/>
      <c r="B81" s="132"/>
      <c r="C81" s="132"/>
      <c r="D81" s="133"/>
      <c r="E81" s="144"/>
      <c r="F81" s="83">
        <v>1800</v>
      </c>
      <c r="G81" s="30">
        <v>15.4</v>
      </c>
      <c r="H81" s="30">
        <f t="shared" si="4"/>
        <v>27720</v>
      </c>
      <c r="I81" s="96" t="s">
        <v>276</v>
      </c>
      <c r="J81" s="29">
        <v>45566</v>
      </c>
      <c r="K81" s="46">
        <v>0</v>
      </c>
      <c r="L81" s="29"/>
      <c r="M81" s="129"/>
      <c r="N81" s="128"/>
      <c r="O81" s="128"/>
      <c r="P81" s="124"/>
      <c r="Q81" s="1" t="s">
        <v>198</v>
      </c>
    </row>
    <row r="82" spans="1:17" ht="31.9" customHeight="1" x14ac:dyDescent="0.25">
      <c r="A82" s="137"/>
      <c r="B82" s="132"/>
      <c r="C82" s="132"/>
      <c r="D82" s="133"/>
      <c r="E82" s="144"/>
      <c r="F82" s="30">
        <v>635200</v>
      </c>
      <c r="G82" s="30">
        <v>11.08</v>
      </c>
      <c r="H82" s="30">
        <v>6987200</v>
      </c>
      <c r="I82" s="1" t="s">
        <v>113</v>
      </c>
      <c r="J82" s="29">
        <v>45366</v>
      </c>
      <c r="K82" s="95">
        <v>100</v>
      </c>
      <c r="L82" s="113"/>
      <c r="M82" s="129"/>
      <c r="N82" s="128"/>
      <c r="O82" s="128"/>
      <c r="P82" s="124"/>
      <c r="Q82" s="6"/>
    </row>
    <row r="83" spans="1:17" ht="31.9" customHeight="1" x14ac:dyDescent="0.25">
      <c r="A83" s="138"/>
      <c r="B83" s="134"/>
      <c r="C83" s="134"/>
      <c r="D83" s="135"/>
      <c r="E83" s="141"/>
      <c r="F83" s="30">
        <v>2580</v>
      </c>
      <c r="G83" s="30">
        <v>11.11</v>
      </c>
      <c r="H83" s="30">
        <v>28647</v>
      </c>
      <c r="I83" s="1" t="s">
        <v>171</v>
      </c>
      <c r="J83" s="29">
        <v>45427</v>
      </c>
      <c r="K83" s="46">
        <v>100</v>
      </c>
      <c r="L83" s="29"/>
      <c r="M83" s="120"/>
      <c r="N83" s="117"/>
      <c r="O83" s="117"/>
      <c r="P83" s="125"/>
      <c r="Q83" s="6" t="s">
        <v>70</v>
      </c>
    </row>
    <row r="84" spans="1:17" ht="24" customHeight="1" x14ac:dyDescent="0.25">
      <c r="A84" s="136">
        <v>25</v>
      </c>
      <c r="B84" s="139" t="s">
        <v>35</v>
      </c>
      <c r="C84" s="139" t="s">
        <v>3</v>
      </c>
      <c r="D84" s="121">
        <v>242442</v>
      </c>
      <c r="E84" s="121">
        <v>484884</v>
      </c>
      <c r="F84" s="30">
        <v>240960</v>
      </c>
      <c r="G84" s="30">
        <v>54.54</v>
      </c>
      <c r="H84" s="30">
        <f t="shared" si="4"/>
        <v>13141958.4</v>
      </c>
      <c r="I84" s="1" t="s">
        <v>114</v>
      </c>
      <c r="J84" s="97" t="s">
        <v>140</v>
      </c>
      <c r="K84" s="95" t="s">
        <v>195</v>
      </c>
      <c r="L84" s="113"/>
      <c r="M84" s="118">
        <f t="shared" si="5"/>
        <v>83.587002252085028</v>
      </c>
      <c r="N84" s="121">
        <f>E84-F84-F86-F85</f>
        <v>79584</v>
      </c>
      <c r="O84" s="121">
        <f>N84*G84</f>
        <v>4340511.3600000003</v>
      </c>
      <c r="P84" s="142">
        <v>5.637777777777778</v>
      </c>
      <c r="Q84" s="6"/>
    </row>
    <row r="85" spans="1:17" ht="24" customHeight="1" x14ac:dyDescent="0.25">
      <c r="A85" s="137"/>
      <c r="B85" s="132"/>
      <c r="C85" s="132"/>
      <c r="D85" s="133"/>
      <c r="E85" s="133"/>
      <c r="F85" s="54">
        <v>162870</v>
      </c>
      <c r="G85" s="54">
        <v>54.54</v>
      </c>
      <c r="H85" s="30">
        <f>F85*G85</f>
        <v>8882929.8000000007</v>
      </c>
      <c r="I85" s="1" t="s">
        <v>208</v>
      </c>
      <c r="J85" s="29">
        <v>45566</v>
      </c>
      <c r="K85" s="95">
        <v>0</v>
      </c>
      <c r="L85" s="113"/>
      <c r="M85" s="119"/>
      <c r="N85" s="133"/>
      <c r="O85" s="133"/>
      <c r="P85" s="142"/>
      <c r="Q85" s="6"/>
    </row>
    <row r="86" spans="1:17" ht="24" customHeight="1" x14ac:dyDescent="0.25">
      <c r="A86" s="117"/>
      <c r="B86" s="134"/>
      <c r="C86" s="134"/>
      <c r="D86" s="134"/>
      <c r="E86" s="134"/>
      <c r="F86" s="30">
        <v>1470</v>
      </c>
      <c r="G86" s="30">
        <v>56.44</v>
      </c>
      <c r="H86" s="30">
        <v>82952.100000000006</v>
      </c>
      <c r="I86" s="1" t="s">
        <v>172</v>
      </c>
      <c r="J86" s="29">
        <v>45444</v>
      </c>
      <c r="K86" s="46">
        <v>100</v>
      </c>
      <c r="L86" s="29"/>
      <c r="M86" s="122"/>
      <c r="N86" s="134"/>
      <c r="O86" s="134"/>
      <c r="P86" s="142"/>
      <c r="Q86" s="6" t="s">
        <v>149</v>
      </c>
    </row>
    <row r="87" spans="1:17" ht="24" customHeight="1" x14ac:dyDescent="0.25">
      <c r="A87" s="136">
        <v>26</v>
      </c>
      <c r="B87" s="139" t="s">
        <v>36</v>
      </c>
      <c r="C87" s="139" t="s">
        <v>3</v>
      </c>
      <c r="D87" s="121">
        <v>43788135</v>
      </c>
      <c r="E87" s="121">
        <v>87576270</v>
      </c>
      <c r="F87" s="30">
        <v>569012</v>
      </c>
      <c r="G87" s="30">
        <v>37.67</v>
      </c>
      <c r="H87" s="30">
        <f t="shared" si="4"/>
        <v>21434682.040000003</v>
      </c>
      <c r="I87" s="1" t="s">
        <v>115</v>
      </c>
      <c r="J87" s="29">
        <v>45301</v>
      </c>
      <c r="K87" s="46">
        <v>100</v>
      </c>
      <c r="L87" s="29"/>
      <c r="M87" s="118">
        <f t="shared" si="5"/>
        <v>83.595065192888441</v>
      </c>
      <c r="N87" s="121">
        <f>E87-F88-F90-F89</f>
        <v>14366830</v>
      </c>
      <c r="O87" s="121">
        <f>N87*G88</f>
        <v>541198486.10000002</v>
      </c>
      <c r="P87" s="142">
        <v>4.2699999999999996</v>
      </c>
      <c r="Q87" s="7" t="s">
        <v>71</v>
      </c>
    </row>
    <row r="88" spans="1:17" ht="39" customHeight="1" x14ac:dyDescent="0.25">
      <c r="A88" s="128"/>
      <c r="B88" s="132"/>
      <c r="C88" s="132"/>
      <c r="D88" s="132"/>
      <c r="E88" s="132"/>
      <c r="F88" s="30">
        <v>43678110</v>
      </c>
      <c r="G88" s="30">
        <v>37.67</v>
      </c>
      <c r="H88" s="30">
        <f t="shared" si="4"/>
        <v>1645354403.7</v>
      </c>
      <c r="I88" s="1" t="s">
        <v>73</v>
      </c>
      <c r="J88" s="97" t="s">
        <v>141</v>
      </c>
      <c r="K88" s="95" t="s">
        <v>283</v>
      </c>
      <c r="L88" s="113">
        <v>45505</v>
      </c>
      <c r="M88" s="119"/>
      <c r="N88" s="132"/>
      <c r="O88" s="132"/>
      <c r="P88" s="142"/>
      <c r="Q88" s="6"/>
    </row>
    <row r="89" spans="1:17" ht="24" customHeight="1" x14ac:dyDescent="0.25">
      <c r="A89" s="128"/>
      <c r="B89" s="132"/>
      <c r="C89" s="132"/>
      <c r="D89" s="132"/>
      <c r="E89" s="132"/>
      <c r="F89" s="54">
        <v>29421330</v>
      </c>
      <c r="G89" s="54">
        <v>37.67</v>
      </c>
      <c r="H89" s="30">
        <f>F89*G89</f>
        <v>1108301501.1000001</v>
      </c>
      <c r="I89" s="104" t="s">
        <v>235</v>
      </c>
      <c r="J89" s="29">
        <v>45566</v>
      </c>
      <c r="K89" s="95">
        <v>0</v>
      </c>
      <c r="L89" s="113"/>
      <c r="M89" s="119"/>
      <c r="N89" s="132"/>
      <c r="O89" s="132"/>
      <c r="P89" s="142"/>
      <c r="Q89" s="6"/>
    </row>
    <row r="90" spans="1:17" ht="24" customHeight="1" x14ac:dyDescent="0.25">
      <c r="A90" s="117"/>
      <c r="B90" s="134"/>
      <c r="C90" s="134"/>
      <c r="D90" s="134"/>
      <c r="E90" s="134"/>
      <c r="F90" s="30">
        <v>110000</v>
      </c>
      <c r="G90" s="30">
        <v>37.67</v>
      </c>
      <c r="H90" s="30">
        <f t="shared" si="4"/>
        <v>4143700</v>
      </c>
      <c r="I90" s="1" t="s">
        <v>184</v>
      </c>
      <c r="J90" s="29">
        <v>45474</v>
      </c>
      <c r="K90" s="46">
        <v>100</v>
      </c>
      <c r="L90" s="29"/>
      <c r="M90" s="122"/>
      <c r="N90" s="134"/>
      <c r="O90" s="134"/>
      <c r="P90" s="142"/>
      <c r="Q90" s="1" t="s">
        <v>176</v>
      </c>
    </row>
    <row r="91" spans="1:17" ht="24" customHeight="1" x14ac:dyDescent="0.25">
      <c r="A91" s="136">
        <v>27</v>
      </c>
      <c r="B91" s="139" t="s">
        <v>37</v>
      </c>
      <c r="C91" s="139" t="s">
        <v>3</v>
      </c>
      <c r="D91" s="121">
        <v>1830</v>
      </c>
      <c r="E91" s="140">
        <v>3660</v>
      </c>
      <c r="F91" s="55">
        <v>1260</v>
      </c>
      <c r="G91" s="54">
        <v>183.92</v>
      </c>
      <c r="H91" s="30">
        <f t="shared" si="4"/>
        <v>231739.19999999998</v>
      </c>
      <c r="I91" s="1" t="s">
        <v>206</v>
      </c>
      <c r="J91" s="97">
        <v>45474</v>
      </c>
      <c r="K91" s="46">
        <v>100</v>
      </c>
      <c r="L91" s="29"/>
      <c r="M91" s="118">
        <f t="shared" si="5"/>
        <v>83.606557377049185</v>
      </c>
      <c r="N91" s="121">
        <f>E91-F92-F91</f>
        <v>600</v>
      </c>
      <c r="O91" s="121">
        <f>N91*G92</f>
        <v>110351.99999999999</v>
      </c>
      <c r="P91" s="123">
        <v>3.5</v>
      </c>
      <c r="Q91" s="1"/>
    </row>
    <row r="92" spans="1:17" ht="24" customHeight="1" x14ac:dyDescent="0.25">
      <c r="A92" s="138"/>
      <c r="B92" s="134"/>
      <c r="C92" s="134"/>
      <c r="D92" s="135"/>
      <c r="E92" s="141"/>
      <c r="F92" s="30">
        <v>1800</v>
      </c>
      <c r="G92" s="30">
        <v>183.92</v>
      </c>
      <c r="H92" s="30">
        <f t="shared" si="4"/>
        <v>331056</v>
      </c>
      <c r="I92" s="1" t="s">
        <v>116</v>
      </c>
      <c r="J92" s="29">
        <v>45366</v>
      </c>
      <c r="K92" s="46">
        <v>100</v>
      </c>
      <c r="L92" s="29"/>
      <c r="M92" s="120"/>
      <c r="N92" s="117"/>
      <c r="O92" s="117"/>
      <c r="P92" s="127"/>
      <c r="Q92" s="6"/>
    </row>
    <row r="93" spans="1:17" ht="31.5" customHeight="1" x14ac:dyDescent="0.25">
      <c r="A93" s="136">
        <v>28</v>
      </c>
      <c r="B93" s="139" t="s">
        <v>38</v>
      </c>
      <c r="C93" s="139" t="s">
        <v>3</v>
      </c>
      <c r="D93" s="121">
        <v>3630</v>
      </c>
      <c r="E93" s="140">
        <v>7260</v>
      </c>
      <c r="F93" s="55">
        <v>2460</v>
      </c>
      <c r="G93" s="54">
        <v>336.05</v>
      </c>
      <c r="H93" s="30">
        <f t="shared" si="4"/>
        <v>826683</v>
      </c>
      <c r="I93" s="1" t="s">
        <v>207</v>
      </c>
      <c r="J93" s="97">
        <v>45474</v>
      </c>
      <c r="K93" s="46">
        <v>100</v>
      </c>
      <c r="L93" s="29"/>
      <c r="M93" s="118">
        <f t="shared" si="5"/>
        <v>83.471074380165291</v>
      </c>
      <c r="N93" s="121">
        <f>E93-F94-F93</f>
        <v>1200</v>
      </c>
      <c r="O93" s="121">
        <f>N93*G94</f>
        <v>403260</v>
      </c>
      <c r="P93" s="123">
        <v>4.0599999999999996</v>
      </c>
      <c r="Q93" s="6"/>
    </row>
    <row r="94" spans="1:17" ht="30.75" customHeight="1" x14ac:dyDescent="0.25">
      <c r="A94" s="138"/>
      <c r="B94" s="134"/>
      <c r="C94" s="134"/>
      <c r="D94" s="135"/>
      <c r="E94" s="141"/>
      <c r="F94" s="30">
        <v>3600</v>
      </c>
      <c r="G94" s="30">
        <v>336.05</v>
      </c>
      <c r="H94" s="30">
        <f t="shared" si="4"/>
        <v>1209780</v>
      </c>
      <c r="I94" s="1" t="s">
        <v>117</v>
      </c>
      <c r="J94" s="29">
        <v>45366</v>
      </c>
      <c r="K94" s="46">
        <v>100</v>
      </c>
      <c r="L94" s="29"/>
      <c r="M94" s="120"/>
      <c r="N94" s="117"/>
      <c r="O94" s="117"/>
      <c r="P94" s="127"/>
      <c r="Q94" s="6"/>
    </row>
    <row r="95" spans="1:17" ht="31.9" customHeight="1" x14ac:dyDescent="0.25">
      <c r="A95" s="136">
        <v>29</v>
      </c>
      <c r="B95" s="139" t="s">
        <v>40</v>
      </c>
      <c r="C95" s="139" t="s">
        <v>4</v>
      </c>
      <c r="D95" s="121">
        <v>639573.92000000004</v>
      </c>
      <c r="E95" s="121">
        <v>1279148</v>
      </c>
      <c r="F95" s="30">
        <v>639354</v>
      </c>
      <c r="G95" s="30">
        <v>2.92</v>
      </c>
      <c r="H95" s="30">
        <f t="shared" si="4"/>
        <v>1866913.68</v>
      </c>
      <c r="I95" s="1" t="s">
        <v>118</v>
      </c>
      <c r="J95" s="29">
        <v>45383</v>
      </c>
      <c r="K95" s="95">
        <v>100</v>
      </c>
      <c r="L95" s="113"/>
      <c r="M95" s="118">
        <f t="shared" si="5"/>
        <v>83.922736071197392</v>
      </c>
      <c r="N95" s="121">
        <f>E95-F95-F96-F97</f>
        <v>205652</v>
      </c>
      <c r="O95" s="121">
        <f>N95*G95</f>
        <v>600503.84</v>
      </c>
      <c r="P95" s="123">
        <v>5.103863636363636</v>
      </c>
      <c r="Q95" s="6"/>
    </row>
    <row r="96" spans="1:17" ht="31.9" customHeight="1" x14ac:dyDescent="0.25">
      <c r="A96" s="137"/>
      <c r="B96" s="132"/>
      <c r="C96" s="132"/>
      <c r="D96" s="132"/>
      <c r="E96" s="132"/>
      <c r="F96" s="30">
        <v>13200</v>
      </c>
      <c r="G96" s="30">
        <v>2.92</v>
      </c>
      <c r="H96" s="30">
        <f t="shared" si="4"/>
        <v>38544</v>
      </c>
      <c r="I96" s="1" t="s">
        <v>185</v>
      </c>
      <c r="J96" s="29">
        <v>45444</v>
      </c>
      <c r="K96" s="46">
        <v>100</v>
      </c>
      <c r="L96" s="29"/>
      <c r="M96" s="119"/>
      <c r="N96" s="132"/>
      <c r="O96" s="132"/>
      <c r="P96" s="126"/>
      <c r="Q96" s="1" t="s">
        <v>176</v>
      </c>
    </row>
    <row r="97" spans="1:17" ht="39" customHeight="1" x14ac:dyDescent="0.25">
      <c r="A97" s="138"/>
      <c r="B97" s="134"/>
      <c r="C97" s="134"/>
      <c r="D97" s="117"/>
      <c r="E97" s="117"/>
      <c r="F97" s="30">
        <v>420942</v>
      </c>
      <c r="G97" s="30">
        <v>2.92</v>
      </c>
      <c r="H97" s="30">
        <f t="shared" si="4"/>
        <v>1229150.6399999999</v>
      </c>
      <c r="I97" s="1" t="s">
        <v>202</v>
      </c>
      <c r="J97" s="29">
        <v>45458</v>
      </c>
      <c r="K97" s="46">
        <v>100</v>
      </c>
      <c r="L97" s="29"/>
      <c r="M97" s="120"/>
      <c r="N97" s="117"/>
      <c r="O97" s="117"/>
      <c r="P97" s="125"/>
      <c r="Q97" s="1"/>
    </row>
    <row r="98" spans="1:17" ht="34.5" customHeight="1" x14ac:dyDescent="0.25">
      <c r="A98" s="136">
        <v>30</v>
      </c>
      <c r="B98" s="139" t="s">
        <v>41</v>
      </c>
      <c r="C98" s="139" t="s">
        <v>3</v>
      </c>
      <c r="D98" s="121">
        <v>1122457.5</v>
      </c>
      <c r="E98" s="121">
        <v>2244915</v>
      </c>
      <c r="F98" s="30">
        <v>1122432</v>
      </c>
      <c r="G98" s="30">
        <v>2.58</v>
      </c>
      <c r="H98" s="30">
        <f t="shared" si="4"/>
        <v>2895874.56</v>
      </c>
      <c r="I98" s="1" t="s">
        <v>119</v>
      </c>
      <c r="J98" s="29">
        <v>45366</v>
      </c>
      <c r="K98" s="95">
        <v>100</v>
      </c>
      <c r="L98" s="113"/>
      <c r="M98" s="118">
        <f t="shared" si="5"/>
        <v>83.592118187102855</v>
      </c>
      <c r="N98" s="121">
        <f>E98-F98-F99</f>
        <v>368343</v>
      </c>
      <c r="O98" s="121">
        <f>N98*G98</f>
        <v>950324.94000000006</v>
      </c>
      <c r="P98" s="123">
        <v>3.7622857142857145</v>
      </c>
      <c r="Q98" s="6"/>
    </row>
    <row r="99" spans="1:17" ht="46.5" customHeight="1" x14ac:dyDescent="0.25">
      <c r="A99" s="117"/>
      <c r="B99" s="117"/>
      <c r="C99" s="117"/>
      <c r="D99" s="117"/>
      <c r="E99" s="117"/>
      <c r="F99" s="30">
        <v>754140</v>
      </c>
      <c r="G99" s="30">
        <v>12.6</v>
      </c>
      <c r="H99" s="30">
        <f t="shared" si="4"/>
        <v>9502164</v>
      </c>
      <c r="I99" s="102" t="s">
        <v>265</v>
      </c>
      <c r="J99" s="29">
        <v>45488</v>
      </c>
      <c r="K99" s="95">
        <v>0</v>
      </c>
      <c r="L99" s="113"/>
      <c r="M99" s="120"/>
      <c r="N99" s="117"/>
      <c r="O99" s="117"/>
      <c r="P99" s="125"/>
      <c r="Q99" s="1" t="s">
        <v>198</v>
      </c>
    </row>
    <row r="100" spans="1:17" ht="37.5" customHeight="1" x14ac:dyDescent="0.25">
      <c r="A100" s="136">
        <v>31</v>
      </c>
      <c r="B100" s="139" t="s">
        <v>42</v>
      </c>
      <c r="C100" s="139" t="s">
        <v>3</v>
      </c>
      <c r="D100" s="121">
        <v>649031</v>
      </c>
      <c r="E100" s="121">
        <v>1297582</v>
      </c>
      <c r="F100" s="30">
        <v>623640</v>
      </c>
      <c r="G100" s="30">
        <v>127.82</v>
      </c>
      <c r="H100" s="30">
        <f t="shared" si="4"/>
        <v>79713664.799999997</v>
      </c>
      <c r="I100" s="1" t="s">
        <v>120</v>
      </c>
      <c r="J100" s="97" t="s">
        <v>142</v>
      </c>
      <c r="K100" s="97" t="s">
        <v>178</v>
      </c>
      <c r="L100" s="97"/>
      <c r="M100" s="118">
        <f t="shared" si="5"/>
        <v>83.599340927972179</v>
      </c>
      <c r="N100" s="121">
        <f>E100-F100-F102-F101</f>
        <v>212812</v>
      </c>
      <c r="O100" s="121">
        <f>N100*G100</f>
        <v>27201629.84</v>
      </c>
      <c r="P100" s="142">
        <v>6.1351948051948053</v>
      </c>
      <c r="Q100" s="6"/>
    </row>
    <row r="101" spans="1:17" ht="37.5" customHeight="1" x14ac:dyDescent="0.25">
      <c r="A101" s="137"/>
      <c r="B101" s="132"/>
      <c r="C101" s="132"/>
      <c r="D101" s="133"/>
      <c r="E101" s="133"/>
      <c r="F101" s="54">
        <v>435780</v>
      </c>
      <c r="G101" s="54">
        <v>127.82</v>
      </c>
      <c r="H101" s="30">
        <f>F101*G101</f>
        <v>55701399.599999994</v>
      </c>
      <c r="I101" s="97" t="s">
        <v>241</v>
      </c>
      <c r="J101" s="29">
        <v>45458</v>
      </c>
      <c r="K101" s="46">
        <v>100</v>
      </c>
      <c r="L101" s="97"/>
      <c r="M101" s="119"/>
      <c r="N101" s="133"/>
      <c r="O101" s="133"/>
      <c r="P101" s="142"/>
      <c r="Q101" s="6"/>
    </row>
    <row r="102" spans="1:17" ht="28.5" customHeight="1" x14ac:dyDescent="0.25">
      <c r="A102" s="117"/>
      <c r="B102" s="134"/>
      <c r="C102" s="134"/>
      <c r="D102" s="134"/>
      <c r="E102" s="134"/>
      <c r="F102" s="30">
        <v>25350</v>
      </c>
      <c r="G102" s="30">
        <v>127.82</v>
      </c>
      <c r="H102" s="30">
        <f t="shared" si="4"/>
        <v>3240237</v>
      </c>
      <c r="I102" s="1" t="s">
        <v>185</v>
      </c>
      <c r="J102" s="29">
        <v>45444</v>
      </c>
      <c r="K102" s="46">
        <v>100</v>
      </c>
      <c r="L102" s="29"/>
      <c r="M102" s="122"/>
      <c r="N102" s="134"/>
      <c r="O102" s="134"/>
      <c r="P102" s="142"/>
      <c r="Q102" s="1" t="s">
        <v>189</v>
      </c>
    </row>
    <row r="103" spans="1:17" ht="39.75" customHeight="1" x14ac:dyDescent="0.25">
      <c r="A103" s="136">
        <v>32</v>
      </c>
      <c r="B103" s="139" t="s">
        <v>43</v>
      </c>
      <c r="C103" s="139" t="s">
        <v>3</v>
      </c>
      <c r="D103" s="121">
        <v>25627.5</v>
      </c>
      <c r="E103" s="121">
        <v>51255</v>
      </c>
      <c r="F103" s="30">
        <v>24240</v>
      </c>
      <c r="G103" s="30">
        <v>33.93</v>
      </c>
      <c r="H103" s="30">
        <f t="shared" si="4"/>
        <v>822463.2</v>
      </c>
      <c r="I103" s="1" t="s">
        <v>121</v>
      </c>
      <c r="J103" s="29">
        <v>45366</v>
      </c>
      <c r="K103" s="95">
        <v>100</v>
      </c>
      <c r="L103" s="113"/>
      <c r="M103" s="118">
        <f t="shared" si="5"/>
        <v>83.582089552238813</v>
      </c>
      <c r="N103" s="121">
        <f>E103-F103-F105-F104</f>
        <v>8415</v>
      </c>
      <c r="O103" s="121">
        <f>N103*G103</f>
        <v>285520.95</v>
      </c>
      <c r="P103" s="142">
        <v>6.8624999999999998</v>
      </c>
      <c r="Q103" s="6"/>
    </row>
    <row r="104" spans="1:17" ht="39.75" customHeight="1" x14ac:dyDescent="0.25">
      <c r="A104" s="137"/>
      <c r="B104" s="132"/>
      <c r="C104" s="132"/>
      <c r="D104" s="133"/>
      <c r="E104" s="133"/>
      <c r="F104" s="54">
        <v>17160</v>
      </c>
      <c r="G104" s="54">
        <v>33.93</v>
      </c>
      <c r="H104" s="30">
        <f>F104*G104</f>
        <v>582238.80000000005</v>
      </c>
      <c r="I104" s="1" t="s">
        <v>205</v>
      </c>
      <c r="J104" s="29">
        <v>45458</v>
      </c>
      <c r="K104" s="95">
        <v>100</v>
      </c>
      <c r="L104" s="113"/>
      <c r="M104" s="119"/>
      <c r="N104" s="133"/>
      <c r="O104" s="133"/>
      <c r="P104" s="142"/>
      <c r="Q104" s="6"/>
    </row>
    <row r="105" spans="1:17" ht="33" customHeight="1" x14ac:dyDescent="0.25">
      <c r="A105" s="117"/>
      <c r="B105" s="134"/>
      <c r="C105" s="134"/>
      <c r="D105" s="134"/>
      <c r="E105" s="134"/>
      <c r="F105" s="30">
        <v>1440</v>
      </c>
      <c r="G105" s="30">
        <v>33.93</v>
      </c>
      <c r="H105" s="30">
        <f t="shared" si="4"/>
        <v>48859.199999999997</v>
      </c>
      <c r="I105" s="1" t="s">
        <v>185</v>
      </c>
      <c r="J105" s="29">
        <v>45444</v>
      </c>
      <c r="K105" s="46">
        <v>100</v>
      </c>
      <c r="L105" s="113"/>
      <c r="M105" s="122"/>
      <c r="N105" s="134"/>
      <c r="O105" s="134"/>
      <c r="P105" s="142"/>
      <c r="Q105" s="1" t="s">
        <v>189</v>
      </c>
    </row>
    <row r="106" spans="1:17" ht="24" customHeight="1" x14ac:dyDescent="0.25">
      <c r="A106" s="136">
        <v>33</v>
      </c>
      <c r="B106" s="139" t="s">
        <v>44</v>
      </c>
      <c r="C106" s="139" t="s">
        <v>3</v>
      </c>
      <c r="D106" s="121">
        <v>11160573.51</v>
      </c>
      <c r="E106" s="121">
        <v>22321147</v>
      </c>
      <c r="F106" s="30">
        <v>10926690</v>
      </c>
      <c r="G106" s="30">
        <v>206.94</v>
      </c>
      <c r="H106" s="30">
        <f>F106*G106</f>
        <v>2261169228.5999999</v>
      </c>
      <c r="I106" s="1" t="s">
        <v>151</v>
      </c>
      <c r="J106" s="29">
        <v>45383</v>
      </c>
      <c r="K106" s="95">
        <v>37</v>
      </c>
      <c r="L106" s="29">
        <v>45483</v>
      </c>
      <c r="M106" s="118">
        <f t="shared" si="5"/>
        <v>83.594987300607812</v>
      </c>
      <c r="N106" s="121">
        <f>E106-F106-F108-F107</f>
        <v>3661787</v>
      </c>
      <c r="O106" s="121">
        <f>N106*G106</f>
        <v>757770201.77999997</v>
      </c>
      <c r="P106" s="142">
        <v>4.0903333333333336</v>
      </c>
      <c r="Q106" s="6"/>
    </row>
    <row r="107" spans="1:17" ht="24" customHeight="1" x14ac:dyDescent="0.25">
      <c r="A107" s="137"/>
      <c r="B107" s="132"/>
      <c r="C107" s="132"/>
      <c r="D107" s="133"/>
      <c r="E107" s="133"/>
      <c r="F107" s="30">
        <v>7498820</v>
      </c>
      <c r="G107" s="30">
        <v>206.94</v>
      </c>
      <c r="H107" s="30">
        <f t="shared" si="4"/>
        <v>1551805810.8</v>
      </c>
      <c r="I107" s="104" t="s">
        <v>236</v>
      </c>
      <c r="J107" s="29">
        <v>45566</v>
      </c>
      <c r="K107" s="95">
        <v>14</v>
      </c>
      <c r="L107" s="95"/>
      <c r="M107" s="119"/>
      <c r="N107" s="133"/>
      <c r="O107" s="133"/>
      <c r="P107" s="142"/>
      <c r="Q107" s="6"/>
    </row>
    <row r="108" spans="1:17" ht="24" customHeight="1" x14ac:dyDescent="0.25">
      <c r="A108" s="138"/>
      <c r="B108" s="134"/>
      <c r="C108" s="134"/>
      <c r="D108" s="135"/>
      <c r="E108" s="135"/>
      <c r="F108" s="30">
        <v>233850</v>
      </c>
      <c r="G108" s="30">
        <v>206.94</v>
      </c>
      <c r="H108" s="30">
        <f t="shared" si="4"/>
        <v>48392919</v>
      </c>
      <c r="I108" s="1" t="s">
        <v>153</v>
      </c>
      <c r="J108" s="29">
        <v>45397</v>
      </c>
      <c r="K108" s="95">
        <v>100</v>
      </c>
      <c r="L108" s="95"/>
      <c r="M108" s="122"/>
      <c r="N108" s="135"/>
      <c r="O108" s="135"/>
      <c r="P108" s="142"/>
      <c r="Q108" s="6" t="s">
        <v>70</v>
      </c>
    </row>
    <row r="109" spans="1:17" ht="24" customHeight="1" x14ac:dyDescent="0.25">
      <c r="A109" s="136">
        <v>34</v>
      </c>
      <c r="B109" s="139" t="s">
        <v>46</v>
      </c>
      <c r="C109" s="139" t="s">
        <v>3</v>
      </c>
      <c r="D109" s="121">
        <v>303563.21999999997</v>
      </c>
      <c r="E109" s="140">
        <v>607126</v>
      </c>
      <c r="F109" s="55">
        <v>204000</v>
      </c>
      <c r="G109" s="54">
        <v>835.01</v>
      </c>
      <c r="H109" s="30">
        <f t="shared" si="4"/>
        <v>170342040</v>
      </c>
      <c r="I109" s="97" t="s">
        <v>237</v>
      </c>
      <c r="J109" s="97">
        <v>45474</v>
      </c>
      <c r="K109" s="95">
        <v>100</v>
      </c>
      <c r="L109" s="95"/>
      <c r="M109" s="118">
        <f t="shared" si="5"/>
        <v>83.597144579543624</v>
      </c>
      <c r="N109" s="121">
        <f>E109-F110-F109</f>
        <v>99586</v>
      </c>
      <c r="O109" s="121">
        <f>N109*G110</f>
        <v>83155305.859999999</v>
      </c>
      <c r="P109" s="123">
        <v>3.5355737704918031</v>
      </c>
      <c r="Q109" s="6"/>
    </row>
    <row r="110" spans="1:17" ht="39.950000000000003" customHeight="1" x14ac:dyDescent="0.25">
      <c r="A110" s="138"/>
      <c r="B110" s="134"/>
      <c r="C110" s="134"/>
      <c r="D110" s="135"/>
      <c r="E110" s="141"/>
      <c r="F110" s="30">
        <v>303540</v>
      </c>
      <c r="G110" s="30">
        <v>835.01</v>
      </c>
      <c r="H110" s="30">
        <f t="shared" si="4"/>
        <v>253458935.40000001</v>
      </c>
      <c r="I110" s="1" t="s">
        <v>122</v>
      </c>
      <c r="J110" s="29">
        <v>45352</v>
      </c>
      <c r="K110" s="95">
        <v>100</v>
      </c>
      <c r="L110" s="95"/>
      <c r="M110" s="120"/>
      <c r="N110" s="117"/>
      <c r="O110" s="117"/>
      <c r="P110" s="125"/>
      <c r="Q110" s="6"/>
    </row>
    <row r="111" spans="1:17" ht="39.950000000000003" customHeight="1" x14ac:dyDescent="0.25">
      <c r="A111" s="136">
        <v>35</v>
      </c>
      <c r="B111" s="139" t="s">
        <v>47</v>
      </c>
      <c r="C111" s="139" t="s">
        <v>3</v>
      </c>
      <c r="D111" s="121">
        <v>16763117.67</v>
      </c>
      <c r="E111" s="121">
        <v>33527824</v>
      </c>
      <c r="F111" s="54">
        <v>11264220</v>
      </c>
      <c r="G111" s="54">
        <v>14.12</v>
      </c>
      <c r="H111" s="30">
        <f>F111*G111</f>
        <v>159050786.40000001</v>
      </c>
      <c r="I111" s="1" t="s">
        <v>224</v>
      </c>
      <c r="J111" s="29">
        <v>45536</v>
      </c>
      <c r="K111" s="95">
        <v>0</v>
      </c>
      <c r="L111" s="95"/>
      <c r="M111" s="118">
        <f t="shared" si="5"/>
        <v>83.594300662041178</v>
      </c>
      <c r="N111" s="121">
        <f>E111-F112-F113-F111</f>
        <v>5500474</v>
      </c>
      <c r="O111" s="121">
        <f>N111*G112</f>
        <v>77666692.879999995</v>
      </c>
      <c r="P111" s="123">
        <v>2.1542696629213482</v>
      </c>
      <c r="Q111" s="6"/>
    </row>
    <row r="112" spans="1:17" ht="37.5" customHeight="1" x14ac:dyDescent="0.25">
      <c r="A112" s="137"/>
      <c r="B112" s="132"/>
      <c r="C112" s="132"/>
      <c r="D112" s="133"/>
      <c r="E112" s="133"/>
      <c r="F112" s="30">
        <v>16747800</v>
      </c>
      <c r="G112" s="30">
        <v>14.12</v>
      </c>
      <c r="H112" s="30">
        <v>235139112</v>
      </c>
      <c r="I112" s="1" t="s">
        <v>190</v>
      </c>
      <c r="J112" s="29">
        <v>45474</v>
      </c>
      <c r="K112" s="95">
        <v>7</v>
      </c>
      <c r="L112" s="95"/>
      <c r="M112" s="129"/>
      <c r="N112" s="128"/>
      <c r="O112" s="128"/>
      <c r="P112" s="126"/>
      <c r="Q112" s="1"/>
    </row>
    <row r="113" spans="1:17" ht="30" customHeight="1" x14ac:dyDescent="0.25">
      <c r="A113" s="138"/>
      <c r="B113" s="134"/>
      <c r="C113" s="134"/>
      <c r="D113" s="135"/>
      <c r="E113" s="135"/>
      <c r="F113" s="30">
        <v>15330</v>
      </c>
      <c r="G113" s="30">
        <v>14.12</v>
      </c>
      <c r="H113" s="30">
        <f t="shared" si="4"/>
        <v>216459.59999999998</v>
      </c>
      <c r="I113" s="1" t="s">
        <v>177</v>
      </c>
      <c r="J113" s="29">
        <v>45444</v>
      </c>
      <c r="K113" s="95">
        <v>100</v>
      </c>
      <c r="L113" s="95"/>
      <c r="M113" s="120"/>
      <c r="N113" s="117"/>
      <c r="O113" s="117"/>
      <c r="P113" s="127"/>
      <c r="Q113" s="1" t="s">
        <v>70</v>
      </c>
    </row>
    <row r="114" spans="1:17" ht="37.5" customHeight="1" x14ac:dyDescent="0.25">
      <c r="A114" s="136">
        <v>36</v>
      </c>
      <c r="B114" s="139" t="s">
        <v>48</v>
      </c>
      <c r="C114" s="139" t="s">
        <v>3</v>
      </c>
      <c r="D114" s="121">
        <v>205824</v>
      </c>
      <c r="E114" s="121">
        <v>411648</v>
      </c>
      <c r="F114" s="30">
        <v>205800</v>
      </c>
      <c r="G114" s="30">
        <v>62.54</v>
      </c>
      <c r="H114" s="30">
        <f t="shared" si="4"/>
        <v>12870732</v>
      </c>
      <c r="I114" s="1" t="s">
        <v>123</v>
      </c>
      <c r="J114" s="29">
        <v>45366</v>
      </c>
      <c r="K114" s="95">
        <v>100</v>
      </c>
      <c r="L114" s="95"/>
      <c r="M114" s="118">
        <f t="shared" si="5"/>
        <v>83.590834888059703</v>
      </c>
      <c r="N114" s="121">
        <f>E114-F114-F115</f>
        <v>67548</v>
      </c>
      <c r="O114" s="121">
        <f>N114*G114</f>
        <v>4224451.92</v>
      </c>
      <c r="P114" s="123">
        <v>6.5</v>
      </c>
      <c r="Q114" s="6"/>
    </row>
    <row r="115" spans="1:17" ht="45.75" customHeight="1" x14ac:dyDescent="0.25">
      <c r="A115" s="117"/>
      <c r="B115" s="117"/>
      <c r="C115" s="117"/>
      <c r="D115" s="117"/>
      <c r="E115" s="117"/>
      <c r="F115" s="30">
        <v>138300</v>
      </c>
      <c r="G115" s="30">
        <v>62.53</v>
      </c>
      <c r="H115" s="30">
        <f t="shared" si="4"/>
        <v>8647899</v>
      </c>
      <c r="I115" s="1" t="s">
        <v>204</v>
      </c>
      <c r="J115" s="29">
        <v>45458</v>
      </c>
      <c r="K115" s="95">
        <v>100</v>
      </c>
      <c r="L115" s="95"/>
      <c r="M115" s="120"/>
      <c r="N115" s="117"/>
      <c r="O115" s="117"/>
      <c r="P115" s="125"/>
      <c r="Q115" s="6"/>
    </row>
    <row r="116" spans="1:17" ht="45.75" customHeight="1" x14ac:dyDescent="0.25">
      <c r="A116" s="136">
        <v>37</v>
      </c>
      <c r="B116" s="139" t="s">
        <v>51</v>
      </c>
      <c r="C116" s="139" t="s">
        <v>3</v>
      </c>
      <c r="D116" s="121">
        <v>5324430</v>
      </c>
      <c r="E116" s="140">
        <v>10648860</v>
      </c>
      <c r="F116" s="55">
        <v>3437640</v>
      </c>
      <c r="G116" s="54">
        <v>201.66</v>
      </c>
      <c r="H116" s="30">
        <f t="shared" si="4"/>
        <v>693234482.39999998</v>
      </c>
      <c r="I116" s="103" t="s">
        <v>238</v>
      </c>
      <c r="J116" s="29">
        <v>45580</v>
      </c>
      <c r="K116" s="95">
        <v>0</v>
      </c>
      <c r="L116" s="95"/>
      <c r="M116" s="118">
        <f t="shared" si="5"/>
        <v>83.595427116142005</v>
      </c>
      <c r="N116" s="121">
        <f>E116-F118-F119-F116-F117</f>
        <v>1746900</v>
      </c>
      <c r="O116" s="121">
        <f>N116*G118</f>
        <v>352279854</v>
      </c>
      <c r="P116" s="123">
        <v>3.9674698795180725</v>
      </c>
      <c r="Q116" s="6"/>
    </row>
    <row r="117" spans="1:17" ht="45.75" customHeight="1" x14ac:dyDescent="0.25">
      <c r="A117" s="137"/>
      <c r="B117" s="132"/>
      <c r="C117" s="132"/>
      <c r="D117" s="133"/>
      <c r="E117" s="144"/>
      <c r="F117" s="55">
        <v>139680</v>
      </c>
      <c r="G117" s="54">
        <v>201.66</v>
      </c>
      <c r="H117" s="30">
        <f t="shared" si="4"/>
        <v>28167868.800000001</v>
      </c>
      <c r="I117" s="1" t="s">
        <v>219</v>
      </c>
      <c r="J117" s="29">
        <v>45580</v>
      </c>
      <c r="K117" s="95">
        <v>0</v>
      </c>
      <c r="L117" s="95"/>
      <c r="M117" s="129"/>
      <c r="N117" s="128"/>
      <c r="O117" s="128"/>
      <c r="P117" s="124"/>
      <c r="Q117" s="6"/>
    </row>
    <row r="118" spans="1:17" ht="39.950000000000003" customHeight="1" x14ac:dyDescent="0.25">
      <c r="A118" s="137"/>
      <c r="B118" s="132"/>
      <c r="C118" s="132"/>
      <c r="D118" s="133"/>
      <c r="E118" s="144"/>
      <c r="F118" s="30">
        <v>5116140</v>
      </c>
      <c r="G118" s="30">
        <v>201.66</v>
      </c>
      <c r="H118" s="30">
        <f t="shared" si="4"/>
        <v>1031720792.4</v>
      </c>
      <c r="I118" s="1" t="s">
        <v>124</v>
      </c>
      <c r="J118" s="29">
        <v>45397</v>
      </c>
      <c r="K118" s="95">
        <v>100</v>
      </c>
      <c r="L118" s="95"/>
      <c r="M118" s="129"/>
      <c r="N118" s="128"/>
      <c r="O118" s="128"/>
      <c r="P118" s="124"/>
      <c r="Q118" s="6"/>
    </row>
    <row r="119" spans="1:17" ht="39.950000000000003" customHeight="1" x14ac:dyDescent="0.25">
      <c r="A119" s="138"/>
      <c r="B119" s="134"/>
      <c r="C119" s="134"/>
      <c r="D119" s="135"/>
      <c r="E119" s="141"/>
      <c r="F119" s="30">
        <v>208500</v>
      </c>
      <c r="G119" s="30">
        <v>201.66</v>
      </c>
      <c r="H119" s="30">
        <f t="shared" si="4"/>
        <v>42046110</v>
      </c>
      <c r="I119" s="1" t="s">
        <v>155</v>
      </c>
      <c r="J119" s="29">
        <v>45397</v>
      </c>
      <c r="K119" s="95">
        <v>100</v>
      </c>
      <c r="L119" s="95"/>
      <c r="M119" s="120"/>
      <c r="N119" s="117"/>
      <c r="O119" s="117"/>
      <c r="P119" s="125"/>
      <c r="Q119" s="6" t="s">
        <v>70</v>
      </c>
    </row>
    <row r="120" spans="1:17" ht="39.950000000000003" customHeight="1" x14ac:dyDescent="0.25">
      <c r="A120" s="136">
        <v>38</v>
      </c>
      <c r="B120" s="139" t="s">
        <v>52</v>
      </c>
      <c r="C120" s="139" t="s">
        <v>3</v>
      </c>
      <c r="D120" s="121">
        <v>17802</v>
      </c>
      <c r="E120" s="140">
        <v>35604</v>
      </c>
      <c r="F120" s="84">
        <v>11940</v>
      </c>
      <c r="G120" s="30">
        <v>13.2</v>
      </c>
      <c r="H120" s="30">
        <f t="shared" si="4"/>
        <v>157608</v>
      </c>
      <c r="I120" s="102" t="s">
        <v>267</v>
      </c>
      <c r="J120" s="97">
        <v>45566</v>
      </c>
      <c r="K120" s="95">
        <v>0</v>
      </c>
      <c r="L120" s="95"/>
      <c r="M120" s="118">
        <f t="shared" si="5"/>
        <v>83.41759352881698</v>
      </c>
      <c r="N120" s="121">
        <f>E120-F121-F120</f>
        <v>5904</v>
      </c>
      <c r="O120" s="121">
        <f>N120*G121</f>
        <v>37667.519999999997</v>
      </c>
      <c r="P120" s="123">
        <v>5.75</v>
      </c>
      <c r="Q120" s="1" t="s">
        <v>198</v>
      </c>
    </row>
    <row r="121" spans="1:17" ht="51" customHeight="1" x14ac:dyDescent="0.25">
      <c r="A121" s="138"/>
      <c r="B121" s="134"/>
      <c r="C121" s="134"/>
      <c r="D121" s="135"/>
      <c r="E121" s="141"/>
      <c r="F121" s="30">
        <v>17760</v>
      </c>
      <c r="G121" s="30">
        <v>6.38</v>
      </c>
      <c r="H121" s="30">
        <f t="shared" si="4"/>
        <v>113308.8</v>
      </c>
      <c r="I121" s="1" t="s">
        <v>125</v>
      </c>
      <c r="J121" s="29">
        <v>45366</v>
      </c>
      <c r="K121" s="95">
        <v>100</v>
      </c>
      <c r="L121" s="95"/>
      <c r="M121" s="120"/>
      <c r="N121" s="117"/>
      <c r="O121" s="117"/>
      <c r="P121" s="124"/>
      <c r="Q121" s="6"/>
    </row>
    <row r="122" spans="1:17" ht="51" customHeight="1" x14ac:dyDescent="0.25">
      <c r="A122" s="136">
        <v>39</v>
      </c>
      <c r="B122" s="139" t="s">
        <v>53</v>
      </c>
      <c r="C122" s="139" t="s">
        <v>3</v>
      </c>
      <c r="D122" s="121">
        <v>81847006.25</v>
      </c>
      <c r="E122" s="121">
        <v>163695843</v>
      </c>
      <c r="F122" s="30">
        <v>54572820</v>
      </c>
      <c r="G122" s="30">
        <v>6.71</v>
      </c>
      <c r="H122" s="30">
        <v>363454981.19999999</v>
      </c>
      <c r="I122" s="103" t="s">
        <v>239</v>
      </c>
      <c r="J122" s="97">
        <v>45566</v>
      </c>
      <c r="K122" s="95">
        <v>0</v>
      </c>
      <c r="L122" s="95"/>
      <c r="M122" s="118">
        <f t="shared" si="5"/>
        <v>83.720620810144823</v>
      </c>
      <c r="N122" s="121">
        <f>E122-F123-F124-F122</f>
        <v>26648667</v>
      </c>
      <c r="O122" s="121">
        <f>N122*G123</f>
        <v>178812555.56999999</v>
      </c>
      <c r="P122" s="123">
        <v>5.0067777777777778</v>
      </c>
      <c r="Q122" s="6"/>
    </row>
    <row r="123" spans="1:17" ht="42.75" customHeight="1" x14ac:dyDescent="0.25">
      <c r="A123" s="137"/>
      <c r="B123" s="132"/>
      <c r="C123" s="132"/>
      <c r="D123" s="133"/>
      <c r="E123" s="133"/>
      <c r="F123" s="30">
        <v>80868690</v>
      </c>
      <c r="G123" s="30">
        <v>6.71</v>
      </c>
      <c r="H123" s="30">
        <f t="shared" si="4"/>
        <v>542628909.89999998</v>
      </c>
      <c r="I123" s="1" t="s">
        <v>175</v>
      </c>
      <c r="J123" s="29">
        <v>45474</v>
      </c>
      <c r="K123" s="95">
        <v>78</v>
      </c>
      <c r="L123" s="113">
        <v>45555</v>
      </c>
      <c r="M123" s="129"/>
      <c r="N123" s="128"/>
      <c r="O123" s="128"/>
      <c r="P123" s="124"/>
      <c r="Q123" s="6"/>
    </row>
    <row r="124" spans="1:17" ht="35.25" customHeight="1" x14ac:dyDescent="0.25">
      <c r="A124" s="138"/>
      <c r="B124" s="134"/>
      <c r="C124" s="134"/>
      <c r="D124" s="135"/>
      <c r="E124" s="135"/>
      <c r="F124" s="30">
        <v>1605666</v>
      </c>
      <c r="G124" s="30">
        <v>6.71</v>
      </c>
      <c r="H124" s="30">
        <f t="shared" si="4"/>
        <v>10774018.859999999</v>
      </c>
      <c r="I124" s="96" t="s">
        <v>197</v>
      </c>
      <c r="J124" s="29">
        <v>45474</v>
      </c>
      <c r="K124" s="95"/>
      <c r="L124" s="95"/>
      <c r="M124" s="120"/>
      <c r="N124" s="117"/>
      <c r="O124" s="117"/>
      <c r="P124" s="125"/>
      <c r="Q124" s="1"/>
    </row>
    <row r="125" spans="1:17" ht="35.25" customHeight="1" x14ac:dyDescent="0.25">
      <c r="A125" s="136">
        <v>40</v>
      </c>
      <c r="B125" s="139" t="s">
        <v>54</v>
      </c>
      <c r="C125" s="139" t="s">
        <v>3</v>
      </c>
      <c r="D125" s="121">
        <v>498389</v>
      </c>
      <c r="E125" s="121">
        <v>996778</v>
      </c>
      <c r="F125" s="56">
        <v>334860</v>
      </c>
      <c r="G125" s="54">
        <v>95.82</v>
      </c>
      <c r="H125" s="30">
        <f t="shared" si="4"/>
        <v>32086285.199999999</v>
      </c>
      <c r="I125" s="1" t="s">
        <v>220</v>
      </c>
      <c r="J125" s="97">
        <v>45566</v>
      </c>
      <c r="K125" s="95">
        <v>0</v>
      </c>
      <c r="L125" s="95"/>
      <c r="M125" s="118">
        <f t="shared" si="5"/>
        <v>83.591331269349837</v>
      </c>
      <c r="N125" s="121">
        <f>E125-F126-F125</f>
        <v>163558</v>
      </c>
      <c r="O125" s="121">
        <f>N125*G126</f>
        <v>15672127.559999999</v>
      </c>
      <c r="P125" s="123">
        <v>5.2271428571428569</v>
      </c>
      <c r="Q125" s="1"/>
    </row>
    <row r="126" spans="1:17" ht="24" customHeight="1" x14ac:dyDescent="0.25">
      <c r="A126" s="138"/>
      <c r="B126" s="134"/>
      <c r="C126" s="134"/>
      <c r="D126" s="135"/>
      <c r="E126" s="135"/>
      <c r="F126" s="30">
        <v>498360</v>
      </c>
      <c r="G126" s="30">
        <v>95.82</v>
      </c>
      <c r="H126" s="30">
        <f t="shared" si="4"/>
        <v>47752855.199999996</v>
      </c>
      <c r="I126" s="1" t="s">
        <v>179</v>
      </c>
      <c r="J126" s="29">
        <v>45427</v>
      </c>
      <c r="K126" s="95">
        <v>100</v>
      </c>
      <c r="L126" s="95"/>
      <c r="M126" s="120"/>
      <c r="N126" s="117"/>
      <c r="O126" s="117"/>
      <c r="P126" s="125"/>
      <c r="Q126" s="6"/>
    </row>
    <row r="127" spans="1:17" ht="39" customHeight="1" x14ac:dyDescent="0.25">
      <c r="A127" s="136">
        <v>41</v>
      </c>
      <c r="B127" s="139" t="s">
        <v>55</v>
      </c>
      <c r="C127" s="139" t="s">
        <v>3</v>
      </c>
      <c r="D127" s="121">
        <v>394619.5</v>
      </c>
      <c r="E127" s="121">
        <v>789239</v>
      </c>
      <c r="F127" s="30">
        <v>394580</v>
      </c>
      <c r="G127" s="30">
        <v>30.31</v>
      </c>
      <c r="H127" s="30">
        <f t="shared" si="4"/>
        <v>11959719.799999999</v>
      </c>
      <c r="I127" s="1" t="s">
        <v>126</v>
      </c>
      <c r="J127" s="29">
        <v>45383</v>
      </c>
      <c r="K127" s="95">
        <v>100</v>
      </c>
      <c r="L127" s="95"/>
      <c r="M127" s="118">
        <f t="shared" si="5"/>
        <v>83.59191575682398</v>
      </c>
      <c r="N127" s="121">
        <f>E127-F127-F128</f>
        <v>129499</v>
      </c>
      <c r="O127" s="121">
        <f>N127*G127</f>
        <v>3925114.69</v>
      </c>
      <c r="P127" s="123">
        <v>4.7971052631578948</v>
      </c>
      <c r="Q127" s="6"/>
    </row>
    <row r="128" spans="1:17" ht="39" customHeight="1" x14ac:dyDescent="0.25">
      <c r="A128" s="138"/>
      <c r="B128" s="134"/>
      <c r="C128" s="134"/>
      <c r="D128" s="135"/>
      <c r="E128" s="135"/>
      <c r="F128" s="30">
        <v>265160</v>
      </c>
      <c r="G128" s="30">
        <v>30.3</v>
      </c>
      <c r="H128" s="99">
        <v>8034348</v>
      </c>
      <c r="I128" s="1" t="s">
        <v>215</v>
      </c>
      <c r="J128" s="29">
        <v>45536</v>
      </c>
      <c r="K128" s="95">
        <v>0</v>
      </c>
      <c r="L128" s="95"/>
      <c r="M128" s="120"/>
      <c r="N128" s="117"/>
      <c r="O128" s="117"/>
      <c r="P128" s="127"/>
      <c r="Q128" s="6"/>
    </row>
    <row r="129" spans="1:17" ht="39" customHeight="1" x14ac:dyDescent="0.25">
      <c r="A129" s="136">
        <v>42</v>
      </c>
      <c r="B129" s="139" t="s">
        <v>56</v>
      </c>
      <c r="C129" s="139" t="s">
        <v>3</v>
      </c>
      <c r="D129" s="121">
        <v>2235896.96</v>
      </c>
      <c r="E129" s="140">
        <v>4471794</v>
      </c>
      <c r="F129" s="55">
        <v>1502340</v>
      </c>
      <c r="G129" s="54">
        <v>27.83</v>
      </c>
      <c r="H129" s="30">
        <f t="shared" ref="H129" si="6">F129*G129</f>
        <v>41810122.199999996</v>
      </c>
      <c r="I129" s="1" t="s">
        <v>223</v>
      </c>
      <c r="J129" s="97">
        <v>45566</v>
      </c>
      <c r="K129" s="95">
        <v>0</v>
      </c>
      <c r="L129" s="95"/>
      <c r="M129" s="118">
        <f t="shared" si="5"/>
        <v>83.594637856752797</v>
      </c>
      <c r="N129" s="121">
        <f>E129-F130-F129</f>
        <v>733614</v>
      </c>
      <c r="O129" s="121">
        <f>N129*G130</f>
        <v>20416477.619999997</v>
      </c>
      <c r="P129" s="123">
        <v>4.8793333333333333</v>
      </c>
      <c r="Q129" s="6"/>
    </row>
    <row r="130" spans="1:17" ht="39" customHeight="1" x14ac:dyDescent="0.25">
      <c r="A130" s="138"/>
      <c r="B130" s="134"/>
      <c r="C130" s="134"/>
      <c r="D130" s="135"/>
      <c r="E130" s="141"/>
      <c r="F130" s="30">
        <v>2235840</v>
      </c>
      <c r="G130" s="30">
        <v>27.83</v>
      </c>
      <c r="H130" s="30">
        <f t="shared" si="4"/>
        <v>62223427.199999996</v>
      </c>
      <c r="I130" s="1" t="s">
        <v>127</v>
      </c>
      <c r="J130" s="97" t="s">
        <v>143</v>
      </c>
      <c r="K130" s="95" t="s">
        <v>284</v>
      </c>
      <c r="L130" s="95" t="s">
        <v>254</v>
      </c>
      <c r="M130" s="120"/>
      <c r="N130" s="117"/>
      <c r="O130" s="117"/>
      <c r="P130" s="125"/>
      <c r="Q130" s="6"/>
    </row>
    <row r="131" spans="1:17" ht="39" customHeight="1" x14ac:dyDescent="0.25">
      <c r="A131" s="136">
        <v>43</v>
      </c>
      <c r="B131" s="139" t="s">
        <v>57</v>
      </c>
      <c r="C131" s="139" t="s">
        <v>3</v>
      </c>
      <c r="D131" s="121">
        <v>13531983.5</v>
      </c>
      <c r="E131" s="121">
        <v>27052255</v>
      </c>
      <c r="F131" s="30">
        <v>13382820</v>
      </c>
      <c r="G131" s="30">
        <v>183.31</v>
      </c>
      <c r="H131" s="30">
        <f t="shared" ref="H131:H151" si="7">F131*G131</f>
        <v>2453204734.1999998</v>
      </c>
      <c r="I131" s="1" t="s">
        <v>152</v>
      </c>
      <c r="J131" s="29">
        <v>45397</v>
      </c>
      <c r="K131" s="95">
        <v>100</v>
      </c>
      <c r="L131" s="95"/>
      <c r="M131" s="118">
        <f t="shared" si="5"/>
        <v>83.594890703196455</v>
      </c>
      <c r="N131" s="121">
        <f>E131-F131-F132-F133-F134</f>
        <v>4437952</v>
      </c>
      <c r="O131" s="121">
        <f>N131*G131</f>
        <v>813520981.12</v>
      </c>
      <c r="P131" s="123">
        <v>4.2936363636363639</v>
      </c>
      <c r="Q131" s="6"/>
    </row>
    <row r="132" spans="1:17" ht="39" customHeight="1" x14ac:dyDescent="0.25">
      <c r="A132" s="137"/>
      <c r="B132" s="132"/>
      <c r="C132" s="132"/>
      <c r="D132" s="133"/>
      <c r="E132" s="133"/>
      <c r="F132" s="30">
        <v>143280</v>
      </c>
      <c r="G132" s="30">
        <v>183.31</v>
      </c>
      <c r="H132" s="30">
        <f t="shared" si="7"/>
        <v>26264656.800000001</v>
      </c>
      <c r="I132" s="1" t="s">
        <v>168</v>
      </c>
      <c r="J132" s="29">
        <v>45397</v>
      </c>
      <c r="K132" s="95">
        <v>100</v>
      </c>
      <c r="L132" s="95"/>
      <c r="M132" s="119"/>
      <c r="N132" s="133"/>
      <c r="O132" s="133"/>
      <c r="P132" s="126"/>
      <c r="Q132" s="6" t="s">
        <v>70</v>
      </c>
    </row>
    <row r="133" spans="1:17" ht="39" customHeight="1" x14ac:dyDescent="0.25">
      <c r="A133" s="137"/>
      <c r="B133" s="132"/>
      <c r="C133" s="132"/>
      <c r="D133" s="133"/>
      <c r="E133" s="133"/>
      <c r="F133" s="30">
        <v>95970</v>
      </c>
      <c r="G133" s="30">
        <v>183.31</v>
      </c>
      <c r="H133" s="30">
        <f t="shared" si="7"/>
        <v>17592260.699999999</v>
      </c>
      <c r="I133" s="1" t="s">
        <v>218</v>
      </c>
      <c r="J133" s="29">
        <v>45566</v>
      </c>
      <c r="K133" s="95">
        <v>0</v>
      </c>
      <c r="L133" s="95"/>
      <c r="M133" s="129"/>
      <c r="N133" s="128"/>
      <c r="O133" s="128"/>
      <c r="P133" s="124"/>
      <c r="Q133" s="6" t="s">
        <v>70</v>
      </c>
    </row>
    <row r="134" spans="1:17" ht="39" customHeight="1" x14ac:dyDescent="0.25">
      <c r="A134" s="117"/>
      <c r="B134" s="117"/>
      <c r="C134" s="117"/>
      <c r="D134" s="117"/>
      <c r="E134" s="117"/>
      <c r="F134" s="30">
        <v>8992233</v>
      </c>
      <c r="G134" s="30">
        <v>183.31</v>
      </c>
      <c r="H134" s="30">
        <f t="shared" si="7"/>
        <v>1648366231.23</v>
      </c>
      <c r="I134" s="1" t="s">
        <v>240</v>
      </c>
      <c r="J134" s="29">
        <v>45566</v>
      </c>
      <c r="K134" s="95">
        <v>0</v>
      </c>
      <c r="L134" s="95"/>
      <c r="M134" s="120"/>
      <c r="N134" s="117"/>
      <c r="O134" s="117"/>
      <c r="P134" s="125"/>
      <c r="Q134" s="6"/>
    </row>
    <row r="135" spans="1:17" ht="39" customHeight="1" x14ac:dyDescent="0.25">
      <c r="A135" s="136">
        <v>44</v>
      </c>
      <c r="B135" s="139" t="s">
        <v>59</v>
      </c>
      <c r="C135" s="139" t="s">
        <v>3</v>
      </c>
      <c r="D135" s="121">
        <v>166165</v>
      </c>
      <c r="E135" s="121">
        <v>332330</v>
      </c>
      <c r="F135" s="30">
        <v>162480</v>
      </c>
      <c r="G135" s="30">
        <v>110.86</v>
      </c>
      <c r="H135" s="30">
        <f t="shared" si="7"/>
        <v>18012532.800000001</v>
      </c>
      <c r="I135" s="1" t="s">
        <v>74</v>
      </c>
      <c r="J135" s="29">
        <v>45383</v>
      </c>
      <c r="K135" s="95">
        <v>100</v>
      </c>
      <c r="L135" s="29"/>
      <c r="M135" s="118">
        <f t="shared" si="5"/>
        <v>83.591610748352537</v>
      </c>
      <c r="N135" s="121">
        <f>E135-F135-F136-F137</f>
        <v>54530</v>
      </c>
      <c r="O135" s="121">
        <f>N135*G135</f>
        <v>6045195.7999999998</v>
      </c>
      <c r="P135" s="123">
        <v>5.1832608695652178</v>
      </c>
      <c r="Q135" s="6"/>
    </row>
    <row r="136" spans="1:17" ht="39" customHeight="1" x14ac:dyDescent="0.25">
      <c r="A136" s="128"/>
      <c r="B136" s="132"/>
      <c r="C136" s="132"/>
      <c r="D136" s="132"/>
      <c r="E136" s="132"/>
      <c r="F136" s="30">
        <v>3600</v>
      </c>
      <c r="G136" s="30">
        <v>110.86</v>
      </c>
      <c r="H136" s="30">
        <f t="shared" si="7"/>
        <v>399096</v>
      </c>
      <c r="I136" s="1" t="s">
        <v>75</v>
      </c>
      <c r="J136" s="29">
        <v>45397</v>
      </c>
      <c r="K136" s="95">
        <v>100</v>
      </c>
      <c r="L136" s="29">
        <v>45442</v>
      </c>
      <c r="M136" s="119"/>
      <c r="N136" s="132"/>
      <c r="O136" s="132"/>
      <c r="P136" s="126"/>
      <c r="Q136" s="6" t="s">
        <v>70</v>
      </c>
    </row>
    <row r="137" spans="1:17" ht="39" customHeight="1" x14ac:dyDescent="0.25">
      <c r="A137" s="117"/>
      <c r="B137" s="117"/>
      <c r="C137" s="134"/>
      <c r="D137" s="117"/>
      <c r="E137" s="117"/>
      <c r="F137" s="30">
        <v>111720</v>
      </c>
      <c r="G137" s="30">
        <v>110.86</v>
      </c>
      <c r="H137" s="30">
        <f t="shared" si="7"/>
        <v>12385279.199999999</v>
      </c>
      <c r="I137" s="1" t="s">
        <v>211</v>
      </c>
      <c r="J137" s="29">
        <v>45566</v>
      </c>
      <c r="K137" s="95">
        <v>95</v>
      </c>
      <c r="L137" s="95"/>
      <c r="M137" s="120"/>
      <c r="N137" s="117"/>
      <c r="O137" s="117"/>
      <c r="P137" s="125"/>
      <c r="Q137" s="6"/>
    </row>
    <row r="138" spans="1:17" ht="39" customHeight="1" x14ac:dyDescent="0.25">
      <c r="A138" s="136">
        <v>45</v>
      </c>
      <c r="B138" s="139" t="s">
        <v>60</v>
      </c>
      <c r="C138" s="139" t="s">
        <v>3</v>
      </c>
      <c r="D138" s="121">
        <v>5522204</v>
      </c>
      <c r="E138" s="121">
        <v>11044408</v>
      </c>
      <c r="F138" s="30">
        <v>5522070</v>
      </c>
      <c r="G138" s="30">
        <v>201.96</v>
      </c>
      <c r="H138" s="30">
        <f t="shared" si="7"/>
        <v>1115237257.2</v>
      </c>
      <c r="I138" s="1" t="s">
        <v>128</v>
      </c>
      <c r="J138" s="29">
        <v>45383</v>
      </c>
      <c r="K138" s="95">
        <v>75</v>
      </c>
      <c r="L138" s="29">
        <v>45488</v>
      </c>
      <c r="M138" s="118">
        <f t="shared" ref="M138:M149" si="8">100-N138*100/E138</f>
        <v>83.61000426641246</v>
      </c>
      <c r="N138" s="121">
        <f>E138-F138-F139</f>
        <v>1810178</v>
      </c>
      <c r="O138" s="121">
        <f>N138*G138</f>
        <v>365583548.88</v>
      </c>
      <c r="P138" s="123">
        <v>3.0248192771084339</v>
      </c>
      <c r="Q138" s="6"/>
    </row>
    <row r="139" spans="1:17" ht="39" customHeight="1" x14ac:dyDescent="0.25">
      <c r="A139" s="117"/>
      <c r="B139" s="117"/>
      <c r="C139" s="117"/>
      <c r="D139" s="117"/>
      <c r="E139" s="117"/>
      <c r="F139" s="30">
        <v>3712160</v>
      </c>
      <c r="G139" s="30">
        <v>201.96</v>
      </c>
      <c r="H139" s="50">
        <v>95587730.049999997</v>
      </c>
      <c r="I139" s="1" t="s">
        <v>229</v>
      </c>
      <c r="J139" s="100">
        <v>45566</v>
      </c>
      <c r="K139" s="95">
        <v>0</v>
      </c>
      <c r="L139" s="29" t="s">
        <v>256</v>
      </c>
      <c r="M139" s="120"/>
      <c r="N139" s="117"/>
      <c r="O139" s="117"/>
      <c r="P139" s="125"/>
      <c r="Q139" s="51"/>
    </row>
    <row r="140" spans="1:17" ht="31.5" customHeight="1" x14ac:dyDescent="0.25">
      <c r="A140" s="136">
        <v>46</v>
      </c>
      <c r="B140" s="139" t="s">
        <v>61</v>
      </c>
      <c r="C140" s="139" t="s">
        <v>3</v>
      </c>
      <c r="D140" s="121">
        <v>47097</v>
      </c>
      <c r="E140" s="121">
        <v>94194</v>
      </c>
      <c r="F140" s="30">
        <v>45600</v>
      </c>
      <c r="G140" s="30">
        <v>57.43</v>
      </c>
      <c r="H140" s="118">
        <v>2094691.2</v>
      </c>
      <c r="I140" s="139" t="s">
        <v>192</v>
      </c>
      <c r="J140" s="156">
        <v>45580</v>
      </c>
      <c r="K140" s="95">
        <v>100</v>
      </c>
      <c r="L140" s="93"/>
      <c r="M140" s="118">
        <f t="shared" si="8"/>
        <v>83.572202051086052</v>
      </c>
      <c r="N140" s="121">
        <f>E140-F140-F141-F142</f>
        <v>15474</v>
      </c>
      <c r="O140" s="121">
        <f>N140*G140</f>
        <v>888671.82</v>
      </c>
      <c r="P140" s="123">
        <v>5.7</v>
      </c>
      <c r="Q140" s="139" t="s">
        <v>199</v>
      </c>
    </row>
    <row r="141" spans="1:17" ht="37.5" customHeight="1" x14ac:dyDescent="0.25">
      <c r="A141" s="128"/>
      <c r="B141" s="132"/>
      <c r="C141" s="132"/>
      <c r="D141" s="132"/>
      <c r="E141" s="132"/>
      <c r="F141" s="30">
        <v>1440</v>
      </c>
      <c r="G141" s="30">
        <v>57.43</v>
      </c>
      <c r="H141" s="120"/>
      <c r="I141" s="134"/>
      <c r="J141" s="157"/>
      <c r="K141" s="95">
        <v>100</v>
      </c>
      <c r="L141" s="92"/>
      <c r="M141" s="119"/>
      <c r="N141" s="132"/>
      <c r="O141" s="132"/>
      <c r="P141" s="126"/>
      <c r="Q141" s="117"/>
    </row>
    <row r="142" spans="1:17" ht="37.5" customHeight="1" x14ac:dyDescent="0.25">
      <c r="A142" s="117"/>
      <c r="B142" s="117"/>
      <c r="C142" s="117"/>
      <c r="D142" s="117"/>
      <c r="E142" s="117"/>
      <c r="F142" s="30">
        <v>31680</v>
      </c>
      <c r="G142" s="30">
        <v>44.52</v>
      </c>
      <c r="H142" s="30">
        <f>F142*G142</f>
        <v>1410393.6</v>
      </c>
      <c r="I142" s="1" t="s">
        <v>201</v>
      </c>
      <c r="J142" s="101">
        <v>45627</v>
      </c>
      <c r="K142" s="95">
        <v>100</v>
      </c>
      <c r="L142" s="29"/>
      <c r="M142" s="120"/>
      <c r="N142" s="117"/>
      <c r="O142" s="117"/>
      <c r="P142" s="125"/>
      <c r="Q142" s="49"/>
    </row>
    <row r="143" spans="1:17" ht="38.25" customHeight="1" x14ac:dyDescent="0.25">
      <c r="A143" s="136">
        <v>47</v>
      </c>
      <c r="B143" s="139" t="s">
        <v>62</v>
      </c>
      <c r="C143" s="139" t="s">
        <v>3</v>
      </c>
      <c r="D143" s="121">
        <v>34128</v>
      </c>
      <c r="E143" s="121">
        <v>68256</v>
      </c>
      <c r="F143" s="30">
        <v>34110</v>
      </c>
      <c r="G143" s="30">
        <v>2.31</v>
      </c>
      <c r="H143" s="30">
        <f t="shared" si="7"/>
        <v>78794.100000000006</v>
      </c>
      <c r="I143" s="1" t="s">
        <v>129</v>
      </c>
      <c r="J143" s="29">
        <v>45383</v>
      </c>
      <c r="K143" s="95">
        <v>100</v>
      </c>
      <c r="L143" s="29"/>
      <c r="M143" s="118">
        <f t="shared" si="8"/>
        <v>83.553094233473985</v>
      </c>
      <c r="N143" s="121">
        <f>E143-F143-F144</f>
        <v>11226</v>
      </c>
      <c r="O143" s="121">
        <f>N143*G143</f>
        <v>25932.06</v>
      </c>
      <c r="P143" s="123">
        <v>4.6428571428571432</v>
      </c>
      <c r="Q143" s="6"/>
    </row>
    <row r="144" spans="1:17" ht="30" x14ac:dyDescent="0.25">
      <c r="A144" s="117"/>
      <c r="B144" s="117"/>
      <c r="C144" s="117"/>
      <c r="D144" s="117"/>
      <c r="E144" s="117"/>
      <c r="F144" s="30">
        <v>22920</v>
      </c>
      <c r="G144" s="30">
        <v>3.63</v>
      </c>
      <c r="H144" s="30">
        <f t="shared" si="7"/>
        <v>83199.599999999991</v>
      </c>
      <c r="I144" s="102" t="s">
        <v>264</v>
      </c>
      <c r="J144" s="29">
        <v>45566</v>
      </c>
      <c r="K144" s="95">
        <v>0</v>
      </c>
      <c r="L144" s="29"/>
      <c r="M144" s="120"/>
      <c r="N144" s="117"/>
      <c r="O144" s="117"/>
      <c r="P144" s="125"/>
      <c r="Q144" s="1" t="s">
        <v>198</v>
      </c>
    </row>
    <row r="145" spans="1:17" ht="38.25" customHeight="1" x14ac:dyDescent="0.25">
      <c r="A145" s="136">
        <v>48</v>
      </c>
      <c r="B145" s="139" t="s">
        <v>63</v>
      </c>
      <c r="C145" s="139" t="s">
        <v>3</v>
      </c>
      <c r="D145" s="121">
        <v>10508643.5</v>
      </c>
      <c r="E145" s="121">
        <v>21028999</v>
      </c>
      <c r="F145" s="30">
        <v>9974190</v>
      </c>
      <c r="G145" s="30">
        <v>4.66</v>
      </c>
      <c r="H145" s="30">
        <f t="shared" si="7"/>
        <v>46479725.399999999</v>
      </c>
      <c r="I145" s="1" t="s">
        <v>130</v>
      </c>
      <c r="J145" s="29">
        <v>45383</v>
      </c>
      <c r="K145" s="95">
        <v>100</v>
      </c>
      <c r="L145" s="29">
        <v>45463</v>
      </c>
      <c r="M145" s="118">
        <f t="shared" si="8"/>
        <v>82.999456103450285</v>
      </c>
      <c r="N145" s="121">
        <f>E145-F145-F146-F147-F148</f>
        <v>3575044.2060000002</v>
      </c>
      <c r="O145" s="121">
        <f>N145*G145</f>
        <v>16659705.999960002</v>
      </c>
      <c r="P145" s="115">
        <v>5.1989705882352943</v>
      </c>
      <c r="Q145" s="6"/>
    </row>
    <row r="146" spans="1:17" ht="38.25" customHeight="1" x14ac:dyDescent="0.25">
      <c r="A146" s="128"/>
      <c r="B146" s="132"/>
      <c r="C146" s="132"/>
      <c r="D146" s="132"/>
      <c r="E146" s="132"/>
      <c r="F146" s="30">
        <v>534420</v>
      </c>
      <c r="G146" s="30">
        <v>4.66</v>
      </c>
      <c r="H146" s="30">
        <f t="shared" si="7"/>
        <v>2490397.2000000002</v>
      </c>
      <c r="I146" s="1" t="s">
        <v>156</v>
      </c>
      <c r="J146" s="29">
        <v>45397</v>
      </c>
      <c r="K146" s="95">
        <v>100</v>
      </c>
      <c r="L146" s="95"/>
      <c r="M146" s="119"/>
      <c r="N146" s="132"/>
      <c r="O146" s="132"/>
      <c r="P146" s="116"/>
      <c r="Q146" s="6" t="s">
        <v>70</v>
      </c>
    </row>
    <row r="147" spans="1:17" ht="45" x14ac:dyDescent="0.25">
      <c r="A147" s="128"/>
      <c r="B147" s="128"/>
      <c r="C147" s="128"/>
      <c r="D147" s="128"/>
      <c r="E147" s="128"/>
      <c r="F147" s="30">
        <v>6373710</v>
      </c>
      <c r="G147" s="30">
        <v>8.0299999999999994</v>
      </c>
      <c r="H147" s="99">
        <v>51180891.299999997</v>
      </c>
      <c r="I147" s="96" t="s">
        <v>262</v>
      </c>
      <c r="J147" s="29">
        <v>45566</v>
      </c>
      <c r="K147" s="95"/>
      <c r="L147" s="95"/>
      <c r="M147" s="129"/>
      <c r="N147" s="128"/>
      <c r="O147" s="128"/>
      <c r="P147" s="116"/>
      <c r="Q147" s="1" t="s">
        <v>198</v>
      </c>
    </row>
    <row r="148" spans="1:17" ht="30" x14ac:dyDescent="0.25">
      <c r="A148" s="117"/>
      <c r="B148" s="117"/>
      <c r="C148" s="117"/>
      <c r="D148" s="117"/>
      <c r="E148" s="117"/>
      <c r="F148" s="30">
        <v>571634.79399999999</v>
      </c>
      <c r="G148" s="30">
        <v>8.0206342373204098</v>
      </c>
      <c r="H148" s="99">
        <v>4584873.5999999996</v>
      </c>
      <c r="I148" s="96" t="s">
        <v>291</v>
      </c>
      <c r="J148" s="29">
        <v>45566</v>
      </c>
      <c r="K148" s="95"/>
      <c r="L148" s="95"/>
      <c r="M148" s="117"/>
      <c r="N148" s="117"/>
      <c r="O148" s="117"/>
      <c r="P148" s="117"/>
      <c r="Q148" s="1"/>
    </row>
    <row r="149" spans="1:17" ht="64.5" customHeight="1" x14ac:dyDescent="0.25">
      <c r="A149" s="136">
        <v>49</v>
      </c>
      <c r="B149" s="139" t="s">
        <v>64</v>
      </c>
      <c r="C149" s="139" t="s">
        <v>3</v>
      </c>
      <c r="D149" s="121">
        <v>24255386</v>
      </c>
      <c r="E149" s="121">
        <v>48510040</v>
      </c>
      <c r="F149" s="30">
        <v>931920</v>
      </c>
      <c r="G149" s="30">
        <v>5.24</v>
      </c>
      <c r="H149" s="30">
        <f t="shared" si="7"/>
        <v>4883260.8</v>
      </c>
      <c r="I149" s="1" t="s">
        <v>131</v>
      </c>
      <c r="J149" s="29">
        <v>45301</v>
      </c>
      <c r="K149" s="95">
        <v>100</v>
      </c>
      <c r="L149" s="95"/>
      <c r="M149" s="118">
        <f t="shared" si="8"/>
        <v>83.59504547924513</v>
      </c>
      <c r="N149" s="121">
        <f>E149-F150-F151</f>
        <v>7958050</v>
      </c>
      <c r="O149" s="121">
        <f>N149*G150</f>
        <v>95496600</v>
      </c>
      <c r="P149" s="115">
        <v>4.071190476190476</v>
      </c>
      <c r="Q149" s="7" t="s">
        <v>71</v>
      </c>
    </row>
    <row r="150" spans="1:17" ht="62.25" customHeight="1" x14ac:dyDescent="0.25">
      <c r="A150" s="128"/>
      <c r="B150" s="132"/>
      <c r="C150" s="132"/>
      <c r="D150" s="132"/>
      <c r="E150" s="132"/>
      <c r="F150" s="30">
        <v>24255000</v>
      </c>
      <c r="G150" s="30">
        <v>12</v>
      </c>
      <c r="H150" s="30">
        <f t="shared" si="7"/>
        <v>291060000</v>
      </c>
      <c r="I150" s="1" t="s">
        <v>183</v>
      </c>
      <c r="J150" s="97" t="s">
        <v>150</v>
      </c>
      <c r="K150" s="62" t="s">
        <v>285</v>
      </c>
      <c r="L150" s="46"/>
      <c r="M150" s="119"/>
      <c r="N150" s="132"/>
      <c r="O150" s="132"/>
      <c r="P150" s="116"/>
      <c r="Q150" s="1"/>
    </row>
    <row r="151" spans="1:17" ht="40.5" customHeight="1" x14ac:dyDescent="0.25">
      <c r="A151" s="117"/>
      <c r="B151" s="117"/>
      <c r="C151" s="117"/>
      <c r="D151" s="117"/>
      <c r="E151" s="117"/>
      <c r="F151" s="30">
        <v>16296990</v>
      </c>
      <c r="G151" s="30">
        <v>12</v>
      </c>
      <c r="H151" s="30">
        <f t="shared" si="7"/>
        <v>195563880</v>
      </c>
      <c r="I151" s="1" t="s">
        <v>216</v>
      </c>
      <c r="J151" s="29">
        <v>45566</v>
      </c>
      <c r="K151" s="95">
        <v>0</v>
      </c>
      <c r="L151" s="46"/>
      <c r="M151" s="120"/>
      <c r="N151" s="117"/>
      <c r="O151" s="117"/>
      <c r="P151" s="143"/>
      <c r="Q151" s="1"/>
    </row>
    <row r="152" spans="1:17" ht="30" customHeight="1" x14ac:dyDescent="0.25">
      <c r="A152" s="3"/>
      <c r="B152" s="5" t="s">
        <v>136</v>
      </c>
      <c r="C152" s="4"/>
      <c r="D152" s="31"/>
      <c r="E152" s="31"/>
      <c r="F152" s="32"/>
      <c r="G152" s="32"/>
      <c r="H152" s="33">
        <f>SUM(H6:H151)-H149-H87-H78-H67-H66-H46-H45-H44-H43-H42-H41-H40-H39-H27-H26-H25-H24</f>
        <v>31302314702.41</v>
      </c>
      <c r="I152" s="2"/>
      <c r="J152" s="29"/>
      <c r="K152" s="46"/>
      <c r="L152" s="46"/>
      <c r="M152" s="46"/>
      <c r="N152" s="31"/>
      <c r="O152" s="37">
        <f>SUM(O6:O151)</f>
        <v>7368815376.5780602</v>
      </c>
      <c r="P152" s="11"/>
      <c r="Q152" s="2"/>
    </row>
    <row r="153" spans="1:17" ht="15" customHeight="1" x14ac:dyDescent="0.25">
      <c r="A153" s="3"/>
      <c r="B153" s="5" t="s">
        <v>137</v>
      </c>
      <c r="C153" s="4"/>
      <c r="D153" s="31"/>
      <c r="E153" s="31"/>
      <c r="F153" s="32"/>
      <c r="G153" s="32"/>
      <c r="H153" s="33">
        <v>1900424041.7706897</v>
      </c>
      <c r="I153" s="2"/>
      <c r="J153" s="29"/>
      <c r="K153" s="46"/>
      <c r="L153" s="46"/>
      <c r="M153" s="46"/>
      <c r="N153" s="31"/>
      <c r="O153" s="31"/>
      <c r="P153" s="11"/>
      <c r="Q153" s="2"/>
    </row>
    <row r="154" spans="1:17" ht="15" customHeight="1" x14ac:dyDescent="0.25">
      <c r="A154" s="19"/>
      <c r="B154" s="20" t="s">
        <v>135</v>
      </c>
      <c r="C154" s="21"/>
      <c r="D154" s="21"/>
      <c r="E154" s="21"/>
      <c r="F154" s="22"/>
      <c r="G154" s="22"/>
      <c r="H154" s="25">
        <f>H152+H153</f>
        <v>33202738744.180691</v>
      </c>
      <c r="I154" s="23"/>
      <c r="J154" s="23"/>
      <c r="K154" s="47"/>
      <c r="L154" s="47"/>
      <c r="M154" s="47"/>
      <c r="N154" s="27"/>
      <c r="O154" s="27"/>
      <c r="Q154" s="23"/>
    </row>
  </sheetData>
  <autoFilter ref="A5:Q154" xr:uid="{00000000-0009-0000-0000-000000000000}"/>
  <mergeCells count="458">
    <mergeCell ref="N56:N57"/>
    <mergeCell ref="O56:O57"/>
    <mergeCell ref="P56:P57"/>
    <mergeCell ref="O120:O121"/>
    <mergeCell ref="O122:O124"/>
    <mergeCell ref="O114:O115"/>
    <mergeCell ref="O125:O126"/>
    <mergeCell ref="Q140:Q141"/>
    <mergeCell ref="O106:O108"/>
    <mergeCell ref="N116:N119"/>
    <mergeCell ref="P100:P102"/>
    <mergeCell ref="P103:P105"/>
    <mergeCell ref="P66:P69"/>
    <mergeCell ref="P58:P60"/>
    <mergeCell ref="P61:P63"/>
    <mergeCell ref="P80:P83"/>
    <mergeCell ref="N73:N74"/>
    <mergeCell ref="N84:N86"/>
    <mergeCell ref="P111:P113"/>
    <mergeCell ref="A138:A139"/>
    <mergeCell ref="B138:B139"/>
    <mergeCell ref="C138:C139"/>
    <mergeCell ref="D138:D139"/>
    <mergeCell ref="P17:P18"/>
    <mergeCell ref="A135:A137"/>
    <mergeCell ref="B135:B137"/>
    <mergeCell ref="C135:C137"/>
    <mergeCell ref="D135:D137"/>
    <mergeCell ref="E135:E137"/>
    <mergeCell ref="A131:A134"/>
    <mergeCell ref="B131:B134"/>
    <mergeCell ref="C131:C134"/>
    <mergeCell ref="A106:A108"/>
    <mergeCell ref="B106:B108"/>
    <mergeCell ref="C106:C108"/>
    <mergeCell ref="E106:E108"/>
    <mergeCell ref="D100:D102"/>
    <mergeCell ref="B100:B102"/>
    <mergeCell ref="C100:C102"/>
    <mergeCell ref="B109:B110"/>
    <mergeCell ref="A109:A110"/>
    <mergeCell ref="C109:C110"/>
    <mergeCell ref="A103:A105"/>
    <mergeCell ref="A140:A142"/>
    <mergeCell ref="B140:B142"/>
    <mergeCell ref="C140:C142"/>
    <mergeCell ref="D140:D142"/>
    <mergeCell ref="E140:E142"/>
    <mergeCell ref="N140:N142"/>
    <mergeCell ref="O140:O142"/>
    <mergeCell ref="P140:P142"/>
    <mergeCell ref="H140:H141"/>
    <mergeCell ref="I140:I141"/>
    <mergeCell ref="J140:J141"/>
    <mergeCell ref="A149:A151"/>
    <mergeCell ref="B149:B151"/>
    <mergeCell ref="C149:C151"/>
    <mergeCell ref="D149:D151"/>
    <mergeCell ref="E149:E151"/>
    <mergeCell ref="N149:N151"/>
    <mergeCell ref="O149:O151"/>
    <mergeCell ref="A143:A144"/>
    <mergeCell ref="B143:B144"/>
    <mergeCell ref="C143:C144"/>
    <mergeCell ref="D143:D144"/>
    <mergeCell ref="E143:E144"/>
    <mergeCell ref="N143:N144"/>
    <mergeCell ref="O143:O144"/>
    <mergeCell ref="A145:A148"/>
    <mergeCell ref="B145:B148"/>
    <mergeCell ref="C145:C148"/>
    <mergeCell ref="D145:D148"/>
    <mergeCell ref="E145:E148"/>
    <mergeCell ref="N145:N148"/>
    <mergeCell ref="O145:O148"/>
    <mergeCell ref="M149:M151"/>
    <mergeCell ref="M145:M148"/>
    <mergeCell ref="B103:B105"/>
    <mergeCell ref="C103:C105"/>
    <mergeCell ref="N66:N69"/>
    <mergeCell ref="N58:N60"/>
    <mergeCell ref="N61:N63"/>
    <mergeCell ref="N64:N65"/>
    <mergeCell ref="N70:N72"/>
    <mergeCell ref="E73:E74"/>
    <mergeCell ref="D87:D90"/>
    <mergeCell ref="B64:B65"/>
    <mergeCell ref="M61:M63"/>
    <mergeCell ref="M64:M65"/>
    <mergeCell ref="M66:M69"/>
    <mergeCell ref="M70:M72"/>
    <mergeCell ref="M73:M74"/>
    <mergeCell ref="M75:M76"/>
    <mergeCell ref="M77:M79"/>
    <mergeCell ref="M80:M83"/>
    <mergeCell ref="M84:M86"/>
    <mergeCell ref="M87:M90"/>
    <mergeCell ref="M91:M92"/>
    <mergeCell ref="M93:M94"/>
    <mergeCell ref="M95:M97"/>
    <mergeCell ref="M98:M99"/>
    <mergeCell ref="A87:A90"/>
    <mergeCell ref="B87:B90"/>
    <mergeCell ref="C87:C90"/>
    <mergeCell ref="E87:E90"/>
    <mergeCell ref="A98:A99"/>
    <mergeCell ref="B98:B99"/>
    <mergeCell ref="C98:C99"/>
    <mergeCell ref="A95:A97"/>
    <mergeCell ref="B95:B97"/>
    <mergeCell ref="C95:C97"/>
    <mergeCell ref="D95:D97"/>
    <mergeCell ref="A91:A92"/>
    <mergeCell ref="C91:C92"/>
    <mergeCell ref="B93:B94"/>
    <mergeCell ref="D93:D94"/>
    <mergeCell ref="E93:E94"/>
    <mergeCell ref="D131:D134"/>
    <mergeCell ref="E131:E134"/>
    <mergeCell ref="N98:N99"/>
    <mergeCell ref="D114:D115"/>
    <mergeCell ref="E114:E115"/>
    <mergeCell ref="N114:N115"/>
    <mergeCell ref="E103:E105"/>
    <mergeCell ref="D103:D105"/>
    <mergeCell ref="E100:E102"/>
    <mergeCell ref="D109:D110"/>
    <mergeCell ref="E109:E110"/>
    <mergeCell ref="D111:D113"/>
    <mergeCell ref="E111:E113"/>
    <mergeCell ref="D116:D119"/>
    <mergeCell ref="E116:E119"/>
    <mergeCell ref="D120:D121"/>
    <mergeCell ref="E120:E121"/>
    <mergeCell ref="D98:D99"/>
    <mergeCell ref="E98:E99"/>
    <mergeCell ref="D106:D108"/>
    <mergeCell ref="N131:N134"/>
    <mergeCell ref="N120:N121"/>
    <mergeCell ref="N122:N124"/>
    <mergeCell ref="N125:N126"/>
    <mergeCell ref="P33:P35"/>
    <mergeCell ref="A53:A55"/>
    <mergeCell ref="B53:B55"/>
    <mergeCell ref="C53:C55"/>
    <mergeCell ref="D53:D55"/>
    <mergeCell ref="E53:E55"/>
    <mergeCell ref="N53:N55"/>
    <mergeCell ref="O53:O55"/>
    <mergeCell ref="P53:P55"/>
    <mergeCell ref="D36:D38"/>
    <mergeCell ref="O39:O51"/>
    <mergeCell ref="N36:N38"/>
    <mergeCell ref="D39:D52"/>
    <mergeCell ref="E39:E52"/>
    <mergeCell ref="A39:A52"/>
    <mergeCell ref="B39:B52"/>
    <mergeCell ref="C39:C52"/>
    <mergeCell ref="P39:P52"/>
    <mergeCell ref="A10:A11"/>
    <mergeCell ref="B10:B11"/>
    <mergeCell ref="C10:C11"/>
    <mergeCell ref="D10:D11"/>
    <mergeCell ref="E10:E11"/>
    <mergeCell ref="N10:N11"/>
    <mergeCell ref="O10:O11"/>
    <mergeCell ref="P10:P11"/>
    <mergeCell ref="A14:A16"/>
    <mergeCell ref="B14:B16"/>
    <mergeCell ref="C14:C16"/>
    <mergeCell ref="D14:D16"/>
    <mergeCell ref="E14:E16"/>
    <mergeCell ref="N14:N16"/>
    <mergeCell ref="O14:O16"/>
    <mergeCell ref="P14:P16"/>
    <mergeCell ref="A12:A13"/>
    <mergeCell ref="B12:B13"/>
    <mergeCell ref="C12:C13"/>
    <mergeCell ref="E12:E13"/>
    <mergeCell ref="B8:B9"/>
    <mergeCell ref="C8:C9"/>
    <mergeCell ref="D8:D9"/>
    <mergeCell ref="E8:E9"/>
    <mergeCell ref="C17:C18"/>
    <mergeCell ref="D17:D18"/>
    <mergeCell ref="E17:E18"/>
    <mergeCell ref="N17:N18"/>
    <mergeCell ref="O17:O18"/>
    <mergeCell ref="O8:O9"/>
    <mergeCell ref="N12:N13"/>
    <mergeCell ref="N8:N9"/>
    <mergeCell ref="N31:N32"/>
    <mergeCell ref="O31:O32"/>
    <mergeCell ref="D31:D32"/>
    <mergeCell ref="N24:N30"/>
    <mergeCell ref="D22:D23"/>
    <mergeCell ref="E22:E23"/>
    <mergeCell ref="D19:D21"/>
    <mergeCell ref="D58:D60"/>
    <mergeCell ref="E58:E60"/>
    <mergeCell ref="N33:N35"/>
    <mergeCell ref="O33:O35"/>
    <mergeCell ref="M24:M30"/>
    <mergeCell ref="M31:M32"/>
    <mergeCell ref="M33:M35"/>
    <mergeCell ref="M36:M38"/>
    <mergeCell ref="M53:M55"/>
    <mergeCell ref="M56:M57"/>
    <mergeCell ref="M58:M60"/>
    <mergeCell ref="M39:M51"/>
    <mergeCell ref="N39:N51"/>
    <mergeCell ref="N19:N21"/>
    <mergeCell ref="D56:D57"/>
    <mergeCell ref="E56:E57"/>
    <mergeCell ref="D24:D30"/>
    <mergeCell ref="P73:P74"/>
    <mergeCell ref="P106:P108"/>
    <mergeCell ref="O66:O69"/>
    <mergeCell ref="O58:O60"/>
    <mergeCell ref="O61:O63"/>
    <mergeCell ref="O64:O65"/>
    <mergeCell ref="O95:O97"/>
    <mergeCell ref="P95:P97"/>
    <mergeCell ref="O73:O74"/>
    <mergeCell ref="O84:O86"/>
    <mergeCell ref="O87:O90"/>
    <mergeCell ref="O98:O99"/>
    <mergeCell ref="P98:P99"/>
    <mergeCell ref="P84:P86"/>
    <mergeCell ref="P87:P90"/>
    <mergeCell ref="P64:P65"/>
    <mergeCell ref="O91:O92"/>
    <mergeCell ref="P91:P92"/>
    <mergeCell ref="A100:A102"/>
    <mergeCell ref="A2:Q2"/>
    <mergeCell ref="J4:L4"/>
    <mergeCell ref="I4:I5"/>
    <mergeCell ref="D4:D5"/>
    <mergeCell ref="N4:O4"/>
    <mergeCell ref="A36:A38"/>
    <mergeCell ref="B36:B38"/>
    <mergeCell ref="C36:C38"/>
    <mergeCell ref="E36:E38"/>
    <mergeCell ref="P36:P38"/>
    <mergeCell ref="E19:E21"/>
    <mergeCell ref="A31:A32"/>
    <mergeCell ref="B31:B32"/>
    <mergeCell ref="C31:C32"/>
    <mergeCell ref="D12:D13"/>
    <mergeCell ref="Q4:Q5"/>
    <mergeCell ref="P8:P9"/>
    <mergeCell ref="O24:O30"/>
    <mergeCell ref="P24:P30"/>
    <mergeCell ref="A93:A94"/>
    <mergeCell ref="C93:C94"/>
    <mergeCell ref="D91:D92"/>
    <mergeCell ref="E91:E92"/>
    <mergeCell ref="O6:O7"/>
    <mergeCell ref="O12:O13"/>
    <mergeCell ref="O19:O21"/>
    <mergeCell ref="O36:O38"/>
    <mergeCell ref="A6:A7"/>
    <mergeCell ref="A84:A86"/>
    <mergeCell ref="B84:B86"/>
    <mergeCell ref="C84:C86"/>
    <mergeCell ref="E84:E86"/>
    <mergeCell ref="D84:D86"/>
    <mergeCell ref="D73:D74"/>
    <mergeCell ref="B75:B76"/>
    <mergeCell ref="A75:A76"/>
    <mergeCell ref="C75:C76"/>
    <mergeCell ref="B77:B79"/>
    <mergeCell ref="A77:A79"/>
    <mergeCell ref="C77:C79"/>
    <mergeCell ref="N6:N7"/>
    <mergeCell ref="B80:B83"/>
    <mergeCell ref="A80:A83"/>
    <mergeCell ref="C80:C83"/>
    <mergeCell ref="D75:D76"/>
    <mergeCell ref="A58:A60"/>
    <mergeCell ref="C58:C60"/>
    <mergeCell ref="P4:P5"/>
    <mergeCell ref="B6:B7"/>
    <mergeCell ref="C6:C7"/>
    <mergeCell ref="D6:D7"/>
    <mergeCell ref="E6:E7"/>
    <mergeCell ref="A8:A9"/>
    <mergeCell ref="B22:B23"/>
    <mergeCell ref="A22:A23"/>
    <mergeCell ref="C22:C23"/>
    <mergeCell ref="A17:A18"/>
    <mergeCell ref="B17:B18"/>
    <mergeCell ref="N22:N23"/>
    <mergeCell ref="O22:O23"/>
    <mergeCell ref="F4:H4"/>
    <mergeCell ref="A4:A5"/>
    <mergeCell ref="B4:B5"/>
    <mergeCell ref="C4:C5"/>
    <mergeCell ref="E4:E5"/>
    <mergeCell ref="A19:A21"/>
    <mergeCell ref="B19:B21"/>
    <mergeCell ref="C19:C21"/>
    <mergeCell ref="P6:P7"/>
    <mergeCell ref="P12:P13"/>
    <mergeCell ref="P22:P23"/>
    <mergeCell ref="A24:A30"/>
    <mergeCell ref="B24:B30"/>
    <mergeCell ref="C24:C30"/>
    <mergeCell ref="E75:E76"/>
    <mergeCell ref="D77:D79"/>
    <mergeCell ref="E77:E79"/>
    <mergeCell ref="D80:D83"/>
    <mergeCell ref="E80:E83"/>
    <mergeCell ref="D61:D63"/>
    <mergeCell ref="E61:E63"/>
    <mergeCell ref="D64:D65"/>
    <mergeCell ref="E64:E65"/>
    <mergeCell ref="E24:E30"/>
    <mergeCell ref="A33:A35"/>
    <mergeCell ref="B33:B35"/>
    <mergeCell ref="C33:C35"/>
    <mergeCell ref="D33:D35"/>
    <mergeCell ref="E33:E35"/>
    <mergeCell ref="E31:E32"/>
    <mergeCell ref="A73:A74"/>
    <mergeCell ref="B73:B74"/>
    <mergeCell ref="C73:C74"/>
    <mergeCell ref="A61:A63"/>
    <mergeCell ref="C61:C63"/>
    <mergeCell ref="A64:A65"/>
    <mergeCell ref="C64:C65"/>
    <mergeCell ref="A66:A69"/>
    <mergeCell ref="A70:A72"/>
    <mergeCell ref="B66:B69"/>
    <mergeCell ref="C66:C69"/>
    <mergeCell ref="B56:B57"/>
    <mergeCell ref="A56:A57"/>
    <mergeCell ref="C56:C57"/>
    <mergeCell ref="B58:B60"/>
    <mergeCell ref="B61:B63"/>
    <mergeCell ref="P149:P151"/>
    <mergeCell ref="B70:B72"/>
    <mergeCell ref="C70:C72"/>
    <mergeCell ref="D70:D72"/>
    <mergeCell ref="E70:E72"/>
    <mergeCell ref="D66:D69"/>
    <mergeCell ref="E66:E69"/>
    <mergeCell ref="E95:E97"/>
    <mergeCell ref="B91:B92"/>
    <mergeCell ref="O131:O134"/>
    <mergeCell ref="N138:N139"/>
    <mergeCell ref="O138:O139"/>
    <mergeCell ref="N135:N137"/>
    <mergeCell ref="O135:O137"/>
    <mergeCell ref="N111:N113"/>
    <mergeCell ref="O111:O113"/>
    <mergeCell ref="B129:B130"/>
    <mergeCell ref="B122:B124"/>
    <mergeCell ref="N87:N90"/>
    <mergeCell ref="N129:N130"/>
    <mergeCell ref="O129:O130"/>
    <mergeCell ref="P129:P130"/>
    <mergeCell ref="P131:P134"/>
    <mergeCell ref="N91:N92"/>
    <mergeCell ref="P19:P21"/>
    <mergeCell ref="P31:P32"/>
    <mergeCell ref="B111:B113"/>
    <mergeCell ref="A111:A113"/>
    <mergeCell ref="C111:C113"/>
    <mergeCell ref="B116:B119"/>
    <mergeCell ref="A116:A119"/>
    <mergeCell ref="C116:C119"/>
    <mergeCell ref="B120:B121"/>
    <mergeCell ref="A120:A121"/>
    <mergeCell ref="C120:C121"/>
    <mergeCell ref="A114:A115"/>
    <mergeCell ref="B114:B115"/>
    <mergeCell ref="C114:C115"/>
    <mergeCell ref="O70:O72"/>
    <mergeCell ref="P70:P72"/>
    <mergeCell ref="N75:N76"/>
    <mergeCell ref="O75:O76"/>
    <mergeCell ref="P75:P76"/>
    <mergeCell ref="N77:N79"/>
    <mergeCell ref="O77:O79"/>
    <mergeCell ref="P77:P79"/>
    <mergeCell ref="N80:N83"/>
    <mergeCell ref="O80:O83"/>
    <mergeCell ref="A129:A130"/>
    <mergeCell ref="C129:C130"/>
    <mergeCell ref="D129:D130"/>
    <mergeCell ref="E129:E130"/>
    <mergeCell ref="D125:D126"/>
    <mergeCell ref="C125:C126"/>
    <mergeCell ref="E125:E126"/>
    <mergeCell ref="A127:A128"/>
    <mergeCell ref="B127:B128"/>
    <mergeCell ref="A122:A124"/>
    <mergeCell ref="C122:C124"/>
    <mergeCell ref="B125:B126"/>
    <mergeCell ref="A125:A126"/>
    <mergeCell ref="C127:C128"/>
    <mergeCell ref="D127:D128"/>
    <mergeCell ref="E127:E128"/>
    <mergeCell ref="D122:D124"/>
    <mergeCell ref="E122:E124"/>
    <mergeCell ref="N93:N94"/>
    <mergeCell ref="O93:O94"/>
    <mergeCell ref="P93:P94"/>
    <mergeCell ref="N109:N110"/>
    <mergeCell ref="O109:O110"/>
    <mergeCell ref="P109:P110"/>
    <mergeCell ref="N95:N97"/>
    <mergeCell ref="O100:O102"/>
    <mergeCell ref="O103:O105"/>
    <mergeCell ref="N100:N102"/>
    <mergeCell ref="N103:N105"/>
    <mergeCell ref="N106:N108"/>
    <mergeCell ref="M116:M119"/>
    <mergeCell ref="M120:M121"/>
    <mergeCell ref="M122:M124"/>
    <mergeCell ref="M125:M126"/>
    <mergeCell ref="M127:M128"/>
    <mergeCell ref="M129:M130"/>
    <mergeCell ref="M131:M134"/>
    <mergeCell ref="M4:M5"/>
    <mergeCell ref="M6:M7"/>
    <mergeCell ref="M8:M9"/>
    <mergeCell ref="M10:M11"/>
    <mergeCell ref="M12:M13"/>
    <mergeCell ref="M14:M16"/>
    <mergeCell ref="M17:M18"/>
    <mergeCell ref="M19:M21"/>
    <mergeCell ref="M22:M23"/>
    <mergeCell ref="P145:P148"/>
    <mergeCell ref="M135:M137"/>
    <mergeCell ref="M138:M139"/>
    <mergeCell ref="M140:M142"/>
    <mergeCell ref="M143:M144"/>
    <mergeCell ref="E138:E139"/>
    <mergeCell ref="M100:M102"/>
    <mergeCell ref="M103:M105"/>
    <mergeCell ref="M106:M108"/>
    <mergeCell ref="M109:M110"/>
    <mergeCell ref="N127:N128"/>
    <mergeCell ref="O127:O128"/>
    <mergeCell ref="P120:P121"/>
    <mergeCell ref="P143:P144"/>
    <mergeCell ref="P138:P139"/>
    <mergeCell ref="P135:P137"/>
    <mergeCell ref="P127:P128"/>
    <mergeCell ref="P114:P115"/>
    <mergeCell ref="O116:O119"/>
    <mergeCell ref="P116:P119"/>
    <mergeCell ref="P122:P124"/>
    <mergeCell ref="P125:P126"/>
    <mergeCell ref="M111:M113"/>
    <mergeCell ref="M114:M115"/>
  </mergeCells>
  <pageMargins left="0.7" right="0.7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abSelected="1" zoomScale="85" zoomScaleNormal="85" workbookViewId="0">
      <pane xSplit="4" ySplit="2" topLeftCell="M3" activePane="bottomRight" state="frozen"/>
      <selection pane="topRight" activeCell="E1" sqref="E1"/>
      <selection pane="bottomLeft" activeCell="A3" sqref="A3"/>
      <selection pane="bottomRight" activeCell="W6" sqref="W6"/>
    </sheetView>
  </sheetViews>
  <sheetFormatPr defaultRowHeight="15" x14ac:dyDescent="0.25"/>
  <cols>
    <col min="1" max="1" width="6.42578125" style="24" customWidth="1"/>
    <col min="2" max="2" width="33.28515625" style="24" customWidth="1"/>
    <col min="3" max="3" width="14.42578125" style="24" customWidth="1"/>
    <col min="4" max="4" width="22.85546875" style="24" customWidth="1"/>
    <col min="5" max="6" width="14" style="24" customWidth="1"/>
    <col min="7" max="7" width="19.42578125" style="24" customWidth="1"/>
    <col min="8" max="8" width="31.42578125" style="24" customWidth="1"/>
    <col min="9" max="9" width="23.5703125" style="85" customWidth="1"/>
    <col min="10" max="14" width="23.5703125" style="24" customWidth="1"/>
    <col min="15" max="15" width="20.140625" style="24" customWidth="1"/>
    <col min="16" max="16" width="36.28515625" style="24" customWidth="1"/>
  </cols>
  <sheetData>
    <row r="1" spans="1:16" x14ac:dyDescent="0.25">
      <c r="A1" s="170" t="s">
        <v>0</v>
      </c>
      <c r="B1" s="171" t="s">
        <v>1</v>
      </c>
      <c r="C1" s="171" t="s">
        <v>2</v>
      </c>
      <c r="D1" s="170" t="s">
        <v>159</v>
      </c>
      <c r="E1" s="172" t="s">
        <v>78</v>
      </c>
      <c r="F1" s="172"/>
      <c r="G1" s="172"/>
      <c r="H1" s="172" t="s">
        <v>76</v>
      </c>
      <c r="I1" s="174" t="s">
        <v>77</v>
      </c>
      <c r="J1" s="178" t="s">
        <v>231</v>
      </c>
      <c r="K1" s="179"/>
      <c r="L1" s="130" t="s">
        <v>230</v>
      </c>
      <c r="M1" s="172" t="s">
        <v>162</v>
      </c>
      <c r="N1" s="173"/>
      <c r="O1" s="176" t="s">
        <v>295</v>
      </c>
      <c r="P1" s="169" t="s">
        <v>66</v>
      </c>
    </row>
    <row r="2" spans="1:16" ht="71.25" customHeight="1" x14ac:dyDescent="0.25">
      <c r="A2" s="170"/>
      <c r="B2" s="171"/>
      <c r="C2" s="171"/>
      <c r="D2" s="170"/>
      <c r="E2" s="59" t="s">
        <v>67</v>
      </c>
      <c r="F2" s="60" t="s">
        <v>69</v>
      </c>
      <c r="G2" s="60" t="s">
        <v>68</v>
      </c>
      <c r="H2" s="172"/>
      <c r="I2" s="175"/>
      <c r="J2" s="13" t="s">
        <v>139</v>
      </c>
      <c r="K2" s="88" t="s">
        <v>226</v>
      </c>
      <c r="L2" s="131"/>
      <c r="M2" s="14" t="s">
        <v>67</v>
      </c>
      <c r="N2" s="14" t="s">
        <v>68</v>
      </c>
      <c r="O2" s="177"/>
      <c r="P2" s="169"/>
    </row>
    <row r="3" spans="1:16" ht="45" customHeight="1" x14ac:dyDescent="0.25">
      <c r="A3" s="165">
        <v>1</v>
      </c>
      <c r="B3" s="167" t="s">
        <v>14</v>
      </c>
      <c r="C3" s="165" t="s">
        <v>3</v>
      </c>
      <c r="D3" s="158">
        <v>393764</v>
      </c>
      <c r="E3" s="66">
        <v>200083</v>
      </c>
      <c r="F3" s="67">
        <v>3598.58</v>
      </c>
      <c r="G3" s="68">
        <f>E3*F3</f>
        <v>720014682.13999999</v>
      </c>
      <c r="H3" s="52" t="s">
        <v>257</v>
      </c>
      <c r="I3" s="82">
        <v>45519</v>
      </c>
      <c r="J3" s="43">
        <v>0</v>
      </c>
      <c r="K3" s="43"/>
      <c r="L3" s="158">
        <f>100-M3*100/D3</f>
        <v>52.242205991406017</v>
      </c>
      <c r="M3" s="158">
        <f>D3-E3-E4-E5</f>
        <v>188053</v>
      </c>
      <c r="N3" s="158">
        <f>M3*F3</f>
        <v>676723764.74000001</v>
      </c>
      <c r="O3" s="160">
        <v>0.48749999999999999</v>
      </c>
      <c r="P3" s="163" t="s">
        <v>163</v>
      </c>
    </row>
    <row r="4" spans="1:16" ht="50.25" customHeight="1" x14ac:dyDescent="0.25">
      <c r="A4" s="166"/>
      <c r="B4" s="168"/>
      <c r="C4" s="166"/>
      <c r="D4" s="159"/>
      <c r="E4" s="66">
        <v>3332</v>
      </c>
      <c r="F4" s="67">
        <v>3598.58</v>
      </c>
      <c r="G4" s="68">
        <f>E4*F4</f>
        <v>11990468.560000001</v>
      </c>
      <c r="H4" s="103" t="s">
        <v>245</v>
      </c>
      <c r="I4" s="82">
        <v>45519</v>
      </c>
      <c r="J4" s="43">
        <v>100</v>
      </c>
      <c r="K4" s="43"/>
      <c r="L4" s="159" t="e">
        <f t="shared" ref="L4:L25" si="0">100-M4*100/D4</f>
        <v>#DIV/0!</v>
      </c>
      <c r="M4" s="159"/>
      <c r="N4" s="159"/>
      <c r="O4" s="161"/>
      <c r="P4" s="164"/>
    </row>
    <row r="5" spans="1:16" ht="50.25" customHeight="1" x14ac:dyDescent="0.25">
      <c r="A5" s="162"/>
      <c r="B5" s="117"/>
      <c r="C5" s="162"/>
      <c r="D5" s="117"/>
      <c r="E5" s="41">
        <v>2296</v>
      </c>
      <c r="F5" s="112">
        <v>3598.54</v>
      </c>
      <c r="G5" s="42">
        <f>E5*F5</f>
        <v>8262247.8399999999</v>
      </c>
      <c r="H5" s="111" t="s">
        <v>275</v>
      </c>
      <c r="I5" s="82">
        <v>45536</v>
      </c>
      <c r="J5" s="43">
        <v>0</v>
      </c>
      <c r="K5" s="43"/>
      <c r="L5" s="117"/>
      <c r="M5" s="117"/>
      <c r="N5" s="117"/>
      <c r="O5" s="162"/>
      <c r="P5" s="117"/>
    </row>
    <row r="6" spans="1:16" ht="45" x14ac:dyDescent="0.25">
      <c r="A6" s="70">
        <v>2</v>
      </c>
      <c r="B6" s="71" t="s">
        <v>15</v>
      </c>
      <c r="C6" s="70" t="s">
        <v>3</v>
      </c>
      <c r="D6" s="72">
        <v>802</v>
      </c>
      <c r="E6" s="73"/>
      <c r="F6" s="74">
        <v>1281.92</v>
      </c>
      <c r="G6" s="74"/>
      <c r="H6" s="71" t="s">
        <v>214</v>
      </c>
      <c r="I6" s="75"/>
      <c r="J6" s="75"/>
      <c r="K6" s="75"/>
      <c r="L6" s="72"/>
      <c r="M6" s="72"/>
      <c r="N6" s="72"/>
      <c r="O6" s="74">
        <v>0</v>
      </c>
      <c r="P6" s="76"/>
    </row>
    <row r="7" spans="1:16" ht="30" customHeight="1" x14ac:dyDescent="0.25">
      <c r="A7" s="165">
        <v>3</v>
      </c>
      <c r="B7" s="167" t="s">
        <v>16</v>
      </c>
      <c r="C7" s="165" t="s">
        <v>3</v>
      </c>
      <c r="D7" s="158">
        <v>805838</v>
      </c>
      <c r="E7" s="41">
        <v>133392</v>
      </c>
      <c r="F7" s="42">
        <v>2248.9499999999998</v>
      </c>
      <c r="G7" s="42"/>
      <c r="H7" s="39" t="s">
        <v>80</v>
      </c>
      <c r="I7" s="53">
        <v>45306</v>
      </c>
      <c r="J7" s="63">
        <v>100</v>
      </c>
      <c r="K7" s="63"/>
      <c r="L7" s="158">
        <f>100-M7*100/D7</f>
        <v>62.697832566843466</v>
      </c>
      <c r="M7" s="158">
        <f>D7-E7-E8-E9-E10-E11-E12</f>
        <v>300595.03999999998</v>
      </c>
      <c r="N7" s="158">
        <f>M7*F12</f>
        <v>601671032.06399989</v>
      </c>
      <c r="O7" s="160">
        <v>0.69638554216867465</v>
      </c>
      <c r="P7" s="64" t="s">
        <v>71</v>
      </c>
    </row>
    <row r="8" spans="1:16" ht="30" x14ac:dyDescent="0.25">
      <c r="A8" s="166"/>
      <c r="B8" s="168"/>
      <c r="C8" s="166"/>
      <c r="D8" s="159"/>
      <c r="E8" s="41">
        <v>76175.137799999997</v>
      </c>
      <c r="F8" s="42">
        <v>2248.9499999999998</v>
      </c>
      <c r="G8" s="42"/>
      <c r="H8" s="39" t="s">
        <v>81</v>
      </c>
      <c r="I8" s="53" t="s">
        <v>144</v>
      </c>
      <c r="J8" s="63" t="s">
        <v>195</v>
      </c>
      <c r="K8" s="63"/>
      <c r="L8" s="159"/>
      <c r="M8" s="159"/>
      <c r="N8" s="159"/>
      <c r="O8" s="161"/>
      <c r="P8" s="64" t="s">
        <v>71</v>
      </c>
    </row>
    <row r="9" spans="1:16" ht="60" x14ac:dyDescent="0.25">
      <c r="A9" s="166"/>
      <c r="B9" s="168"/>
      <c r="C9" s="166"/>
      <c r="D9" s="159"/>
      <c r="E9" s="41">
        <v>57216.862200000003</v>
      </c>
      <c r="F9" s="42">
        <v>2248.9499999999998</v>
      </c>
      <c r="G9" s="42">
        <f>E9*F9</f>
        <v>128677862.24469</v>
      </c>
      <c r="H9" s="39" t="s">
        <v>82</v>
      </c>
      <c r="I9" s="53" t="s">
        <v>144</v>
      </c>
      <c r="J9" s="63" t="s">
        <v>195</v>
      </c>
      <c r="K9" s="63"/>
      <c r="L9" s="159"/>
      <c r="M9" s="159"/>
      <c r="N9" s="159"/>
      <c r="O9" s="161"/>
      <c r="P9" s="163" t="s">
        <v>164</v>
      </c>
    </row>
    <row r="10" spans="1:16" ht="49.5" customHeight="1" x14ac:dyDescent="0.25">
      <c r="A10" s="166"/>
      <c r="B10" s="168"/>
      <c r="C10" s="166"/>
      <c r="D10" s="159"/>
      <c r="E10" s="41">
        <v>162082</v>
      </c>
      <c r="F10" s="42">
        <f>G10/E10</f>
        <v>2192.98</v>
      </c>
      <c r="G10" s="42">
        <v>355442584.36000001</v>
      </c>
      <c r="H10" s="39" t="s">
        <v>255</v>
      </c>
      <c r="I10" s="91">
        <v>45488</v>
      </c>
      <c r="J10" s="80">
        <v>0</v>
      </c>
      <c r="K10" s="80"/>
      <c r="L10" s="159"/>
      <c r="M10" s="159"/>
      <c r="N10" s="159"/>
      <c r="O10" s="161"/>
      <c r="P10" s="164"/>
    </row>
    <row r="11" spans="1:16" ht="49.5" customHeight="1" x14ac:dyDescent="0.25">
      <c r="A11" s="166"/>
      <c r="B11" s="168"/>
      <c r="C11" s="166"/>
      <c r="D11" s="159"/>
      <c r="E11" s="41">
        <v>5980</v>
      </c>
      <c r="F11" s="42">
        <v>2001.6</v>
      </c>
      <c r="G11" s="42">
        <f>E11*F11</f>
        <v>11969568</v>
      </c>
      <c r="H11" s="39" t="s">
        <v>288</v>
      </c>
      <c r="I11" s="107">
        <v>45536</v>
      </c>
      <c r="J11" s="80"/>
      <c r="K11" s="80"/>
      <c r="L11" s="159"/>
      <c r="M11" s="159"/>
      <c r="N11" s="159"/>
      <c r="O11" s="161"/>
      <c r="P11" s="106" t="s">
        <v>272</v>
      </c>
    </row>
    <row r="12" spans="1:16" ht="49.5" customHeight="1" x14ac:dyDescent="0.25">
      <c r="A12" s="188"/>
      <c r="B12" s="189"/>
      <c r="C12" s="188"/>
      <c r="D12" s="180"/>
      <c r="E12" s="66">
        <v>70396.960000000006</v>
      </c>
      <c r="F12" s="68">
        <v>2001.6</v>
      </c>
      <c r="G12" s="68">
        <f>E12*F12</f>
        <v>140906555.13600001</v>
      </c>
      <c r="H12" s="69" t="s">
        <v>290</v>
      </c>
      <c r="I12" s="107">
        <v>45566</v>
      </c>
      <c r="J12" s="80"/>
      <c r="K12" s="80"/>
      <c r="L12" s="180"/>
      <c r="M12" s="180"/>
      <c r="N12" s="180"/>
      <c r="O12" s="181"/>
      <c r="P12" s="106"/>
    </row>
    <row r="13" spans="1:16" ht="45" x14ac:dyDescent="0.25">
      <c r="A13" s="70">
        <v>4</v>
      </c>
      <c r="B13" s="71" t="s">
        <v>17</v>
      </c>
      <c r="C13" s="70" t="s">
        <v>3</v>
      </c>
      <c r="D13" s="72">
        <v>142436</v>
      </c>
      <c r="E13" s="73"/>
      <c r="F13" s="109">
        <v>2910.9</v>
      </c>
      <c r="G13" s="74"/>
      <c r="H13" s="71"/>
      <c r="I13" s="110"/>
      <c r="J13" s="75"/>
      <c r="K13" s="75"/>
      <c r="L13" s="72">
        <v>0</v>
      </c>
      <c r="M13" s="72">
        <v>0</v>
      </c>
      <c r="N13" s="72">
        <f>M13*F13</f>
        <v>0</v>
      </c>
      <c r="O13" s="72">
        <f>N13*G13</f>
        <v>0</v>
      </c>
      <c r="P13" s="76" t="s">
        <v>163</v>
      </c>
    </row>
    <row r="14" spans="1:16" ht="46.5" customHeight="1" x14ac:dyDescent="0.25">
      <c r="A14" s="38">
        <v>5</v>
      </c>
      <c r="B14" s="39" t="s">
        <v>18</v>
      </c>
      <c r="C14" s="38" t="s">
        <v>3</v>
      </c>
      <c r="D14" s="40">
        <v>6972</v>
      </c>
      <c r="E14" s="41">
        <v>925</v>
      </c>
      <c r="F14" s="42">
        <v>785.67</v>
      </c>
      <c r="G14" s="42">
        <f>E14*F14</f>
        <v>726744.75</v>
      </c>
      <c r="H14" s="111" t="s">
        <v>274</v>
      </c>
      <c r="I14" s="82">
        <v>45536</v>
      </c>
      <c r="J14" s="43">
        <v>0</v>
      </c>
      <c r="K14" s="43"/>
      <c r="L14" s="40">
        <f>100-M14*100/D14</f>
        <v>13.26735513482501</v>
      </c>
      <c r="M14" s="40">
        <f>D14-E14</f>
        <v>6047</v>
      </c>
      <c r="N14" s="40">
        <f>M14*F14</f>
        <v>4750946.4899999993</v>
      </c>
      <c r="O14" s="40">
        <v>0.33333333333333331</v>
      </c>
      <c r="P14" s="61" t="s">
        <v>163</v>
      </c>
    </row>
    <row r="15" spans="1:16" ht="38.25" customHeight="1" x14ac:dyDescent="0.25">
      <c r="A15" s="165">
        <v>6</v>
      </c>
      <c r="B15" s="167" t="s">
        <v>19</v>
      </c>
      <c r="C15" s="165" t="s">
        <v>3</v>
      </c>
      <c r="D15" s="158">
        <v>248618</v>
      </c>
      <c r="E15" s="41">
        <v>115769</v>
      </c>
      <c r="F15" s="42">
        <v>1178.58</v>
      </c>
      <c r="G15" s="42">
        <f>E15*F15</f>
        <v>136443028.01999998</v>
      </c>
      <c r="H15" s="39" t="s">
        <v>252</v>
      </c>
      <c r="I15" s="82">
        <v>45519</v>
      </c>
      <c r="J15" s="43">
        <v>0</v>
      </c>
      <c r="K15" s="43"/>
      <c r="L15" s="158">
        <f t="shared" si="0"/>
        <v>47.409680714992476</v>
      </c>
      <c r="M15" s="158">
        <f>D15-E15-E16-E17</f>
        <v>130749</v>
      </c>
      <c r="N15" s="158">
        <f>M15*F15</f>
        <v>154098156.41999999</v>
      </c>
      <c r="O15" s="160">
        <v>0.14492753623188406</v>
      </c>
      <c r="P15" s="163" t="s">
        <v>163</v>
      </c>
    </row>
    <row r="16" spans="1:16" ht="30" x14ac:dyDescent="0.25">
      <c r="A16" s="166"/>
      <c r="B16" s="168"/>
      <c r="C16" s="166"/>
      <c r="D16" s="159"/>
      <c r="E16" s="66">
        <v>1232</v>
      </c>
      <c r="F16" s="68">
        <v>1178.58</v>
      </c>
      <c r="G16" s="68">
        <f>E16*F16</f>
        <v>1452010.5599999998</v>
      </c>
      <c r="H16" s="105" t="s">
        <v>243</v>
      </c>
      <c r="I16" s="82">
        <v>45519</v>
      </c>
      <c r="J16" s="43">
        <v>100</v>
      </c>
      <c r="K16" s="43"/>
      <c r="L16" s="159" t="e">
        <f t="shared" si="0"/>
        <v>#DIV/0!</v>
      </c>
      <c r="M16" s="159"/>
      <c r="N16" s="159"/>
      <c r="O16" s="161"/>
      <c r="P16" s="164"/>
    </row>
    <row r="17" spans="1:16" ht="30" x14ac:dyDescent="0.25">
      <c r="A17" s="162"/>
      <c r="B17" s="117"/>
      <c r="C17" s="162"/>
      <c r="D17" s="117"/>
      <c r="E17" s="41">
        <v>868</v>
      </c>
      <c r="F17" s="42">
        <v>1178.54</v>
      </c>
      <c r="G17" s="42">
        <f>E17*F17</f>
        <v>1022972.72</v>
      </c>
      <c r="H17" s="111" t="s">
        <v>273</v>
      </c>
      <c r="I17" s="82">
        <v>45550</v>
      </c>
      <c r="J17" s="43">
        <v>0</v>
      </c>
      <c r="K17" s="43"/>
      <c r="L17" s="117"/>
      <c r="M17" s="117"/>
      <c r="N17" s="117"/>
      <c r="O17" s="162"/>
      <c r="P17" s="117"/>
    </row>
    <row r="18" spans="1:16" ht="135" customHeight="1" x14ac:dyDescent="0.25">
      <c r="A18" s="70">
        <v>7</v>
      </c>
      <c r="B18" s="71" t="s">
        <v>23</v>
      </c>
      <c r="C18" s="70" t="s">
        <v>3</v>
      </c>
      <c r="D18" s="72">
        <v>1011</v>
      </c>
      <c r="E18" s="73"/>
      <c r="F18" s="74">
        <v>1889.29</v>
      </c>
      <c r="G18" s="74"/>
      <c r="H18" s="71" t="s">
        <v>200</v>
      </c>
      <c r="I18" s="75"/>
      <c r="J18" s="75"/>
      <c r="K18" s="75"/>
      <c r="L18" s="72"/>
      <c r="M18" s="72">
        <f t="shared" ref="M18:M25" si="1">D18-E18</f>
        <v>1011</v>
      </c>
      <c r="N18" s="72"/>
      <c r="O18" s="74">
        <v>0</v>
      </c>
      <c r="P18" s="76"/>
    </row>
    <row r="19" spans="1:16" ht="82.5" customHeight="1" x14ac:dyDescent="0.25">
      <c r="A19" s="9">
        <v>8</v>
      </c>
      <c r="B19" s="10" t="s">
        <v>39</v>
      </c>
      <c r="C19" s="9" t="s">
        <v>3</v>
      </c>
      <c r="D19" s="14">
        <v>103253</v>
      </c>
      <c r="E19" s="77">
        <v>66360</v>
      </c>
      <c r="F19" s="78">
        <v>854.46</v>
      </c>
      <c r="G19" s="78">
        <f t="shared" ref="G19:G24" si="2">E19*F19</f>
        <v>56701965.600000001</v>
      </c>
      <c r="H19" s="79" t="s">
        <v>260</v>
      </c>
      <c r="I19" s="108">
        <v>45536</v>
      </c>
      <c r="J19" s="12"/>
      <c r="K19" s="12"/>
      <c r="L19" s="14">
        <f>100-M19*100/D19</f>
        <v>64.269319051262443</v>
      </c>
      <c r="M19" s="14">
        <f>D19-E19</f>
        <v>36893</v>
      </c>
      <c r="N19" s="14">
        <f>M19*F19</f>
        <v>31523592.780000001</v>
      </c>
      <c r="O19" s="14">
        <v>0.66641025641025642</v>
      </c>
      <c r="P19" s="62"/>
    </row>
    <row r="20" spans="1:16" ht="45" x14ac:dyDescent="0.25">
      <c r="A20" s="9">
        <v>9</v>
      </c>
      <c r="B20" s="10" t="s">
        <v>45</v>
      </c>
      <c r="C20" s="9" t="s">
        <v>3</v>
      </c>
      <c r="D20" s="14">
        <v>92252</v>
      </c>
      <c r="E20" s="77">
        <v>28334</v>
      </c>
      <c r="F20" s="78">
        <v>17.670000000000002</v>
      </c>
      <c r="G20" s="78">
        <f t="shared" si="2"/>
        <v>500661.78</v>
      </c>
      <c r="H20" s="39" t="s">
        <v>289</v>
      </c>
      <c r="I20" s="108">
        <v>45536</v>
      </c>
      <c r="J20" s="12"/>
      <c r="K20" s="12"/>
      <c r="L20" s="14">
        <f t="shared" si="0"/>
        <v>30.713697264015963</v>
      </c>
      <c r="M20" s="14">
        <f t="shared" si="1"/>
        <v>63918</v>
      </c>
      <c r="N20" s="14">
        <f>M20*F20</f>
        <v>1129431.06</v>
      </c>
      <c r="O20" s="11">
        <v>0</v>
      </c>
      <c r="P20" s="62" t="s">
        <v>272</v>
      </c>
    </row>
    <row r="21" spans="1:16" ht="38.25" customHeight="1" x14ac:dyDescent="0.25">
      <c r="A21" s="165">
        <v>10</v>
      </c>
      <c r="B21" s="167" t="s">
        <v>49</v>
      </c>
      <c r="C21" s="165" t="s">
        <v>3</v>
      </c>
      <c r="D21" s="158">
        <v>297110</v>
      </c>
      <c r="E21" s="66">
        <v>141450</v>
      </c>
      <c r="F21" s="68">
        <v>2195.09</v>
      </c>
      <c r="G21" s="68">
        <f t="shared" si="2"/>
        <v>310495480.5</v>
      </c>
      <c r="H21" s="69" t="s">
        <v>258</v>
      </c>
      <c r="I21" s="82">
        <v>45519</v>
      </c>
      <c r="J21" s="43">
        <v>0</v>
      </c>
      <c r="K21" s="43"/>
      <c r="L21" s="158">
        <f t="shared" si="0"/>
        <v>49.283430379320791</v>
      </c>
      <c r="M21" s="158">
        <f>D21-E21-E22-E23</f>
        <v>150684</v>
      </c>
      <c r="N21" s="158">
        <f>M21*F21</f>
        <v>330764941.56</v>
      </c>
      <c r="O21" s="160">
        <v>0.41891891891891891</v>
      </c>
      <c r="P21" s="163" t="s">
        <v>163</v>
      </c>
    </row>
    <row r="22" spans="1:16" ht="49.5" customHeight="1" x14ac:dyDescent="0.25">
      <c r="A22" s="166"/>
      <c r="B22" s="168"/>
      <c r="C22" s="166"/>
      <c r="D22" s="159"/>
      <c r="E22" s="66">
        <v>1568</v>
      </c>
      <c r="F22" s="68">
        <v>2195.09</v>
      </c>
      <c r="G22" s="68">
        <f t="shared" si="2"/>
        <v>3441901.12</v>
      </c>
      <c r="H22" s="105" t="s">
        <v>246</v>
      </c>
      <c r="I22" s="82">
        <v>45519</v>
      </c>
      <c r="J22" s="43">
        <v>0</v>
      </c>
      <c r="K22" s="43"/>
      <c r="L22" s="159" t="e">
        <f t="shared" si="0"/>
        <v>#DIV/0!</v>
      </c>
      <c r="M22" s="159"/>
      <c r="N22" s="159"/>
      <c r="O22" s="161"/>
      <c r="P22" s="164"/>
    </row>
    <row r="23" spans="1:16" ht="49.5" customHeight="1" x14ac:dyDescent="0.25">
      <c r="A23" s="162"/>
      <c r="B23" s="117"/>
      <c r="C23" s="162"/>
      <c r="D23" s="117"/>
      <c r="E23" s="66">
        <v>3408</v>
      </c>
      <c r="F23" s="68">
        <v>2195.09</v>
      </c>
      <c r="G23" s="68">
        <f t="shared" si="2"/>
        <v>7480866.7200000007</v>
      </c>
      <c r="H23" s="39" t="s">
        <v>271</v>
      </c>
      <c r="I23" s="82">
        <v>45536</v>
      </c>
      <c r="J23" s="43"/>
      <c r="K23" s="43"/>
      <c r="L23" s="117"/>
      <c r="M23" s="117"/>
      <c r="N23" s="117"/>
      <c r="O23" s="162"/>
      <c r="P23" s="117"/>
    </row>
    <row r="24" spans="1:16" ht="60" x14ac:dyDescent="0.25">
      <c r="A24" s="9">
        <v>11</v>
      </c>
      <c r="B24" s="10" t="s">
        <v>50</v>
      </c>
      <c r="C24" s="9" t="s">
        <v>3</v>
      </c>
      <c r="D24" s="14">
        <v>31830</v>
      </c>
      <c r="E24" s="13">
        <v>10337</v>
      </c>
      <c r="F24" s="11">
        <v>275</v>
      </c>
      <c r="G24" s="11">
        <f t="shared" si="2"/>
        <v>2842675</v>
      </c>
      <c r="H24" s="10" t="s">
        <v>261</v>
      </c>
      <c r="I24" s="108">
        <v>45536</v>
      </c>
      <c r="J24" s="12"/>
      <c r="K24" s="12"/>
      <c r="L24" s="14">
        <f>100-M24*100/D24</f>
        <v>32.475651900722582</v>
      </c>
      <c r="M24" s="14">
        <f>D24-E24</f>
        <v>21493</v>
      </c>
      <c r="N24" s="14">
        <f>M24*F24</f>
        <v>5910575</v>
      </c>
      <c r="O24" s="11">
        <v>0.625</v>
      </c>
      <c r="P24" s="62"/>
    </row>
    <row r="25" spans="1:16" ht="45" x14ac:dyDescent="0.25">
      <c r="A25" s="9">
        <v>12</v>
      </c>
      <c r="B25" s="10" t="s">
        <v>58</v>
      </c>
      <c r="C25" s="9" t="s">
        <v>3</v>
      </c>
      <c r="D25" s="14">
        <v>24156</v>
      </c>
      <c r="E25" s="13">
        <v>8784</v>
      </c>
      <c r="F25" s="11">
        <f>G25/E25</f>
        <v>233.58</v>
      </c>
      <c r="G25" s="11">
        <v>2051766.7200000002</v>
      </c>
      <c r="H25" s="96" t="s">
        <v>286</v>
      </c>
      <c r="I25" s="108">
        <v>45536</v>
      </c>
      <c r="J25" s="12"/>
      <c r="K25" s="12"/>
      <c r="L25" s="14">
        <f t="shared" si="0"/>
        <v>36.363636363636367</v>
      </c>
      <c r="M25" s="14">
        <f t="shared" si="1"/>
        <v>15372</v>
      </c>
      <c r="N25" s="14">
        <f>M25*F25</f>
        <v>3590591.7600000002</v>
      </c>
      <c r="O25" s="11">
        <v>0</v>
      </c>
      <c r="P25" s="62"/>
    </row>
    <row r="26" spans="1:16" ht="55.5" customHeight="1" x14ac:dyDescent="0.25">
      <c r="A26" s="185" t="s">
        <v>135</v>
      </c>
      <c r="B26" s="186"/>
      <c r="C26" s="186"/>
      <c r="D26" s="187"/>
      <c r="E26" s="17"/>
      <c r="F26" s="18"/>
      <c r="G26" s="81">
        <f>SUM(G3:G25)-G7-G8</f>
        <v>1900424041.7706897</v>
      </c>
      <c r="H26" s="10"/>
      <c r="I26" s="12"/>
      <c r="J26" s="87"/>
      <c r="K26" s="182" t="s">
        <v>165</v>
      </c>
      <c r="L26" s="183"/>
      <c r="M26" s="184"/>
      <c r="N26" s="44">
        <f>N3+N7+N13+N14+N15+N21</f>
        <v>1768008841.2739999</v>
      </c>
      <c r="O26" s="12"/>
      <c r="P26" s="62"/>
    </row>
    <row r="27" spans="1:16" x14ac:dyDescent="0.25">
      <c r="N27" s="65"/>
    </row>
  </sheetData>
  <autoFilter ref="A2:P26" xr:uid="{00000000-0009-0000-0000-000001000000}"/>
  <mergeCells count="50">
    <mergeCell ref="A7:A12"/>
    <mergeCell ref="P3:P5"/>
    <mergeCell ref="P21:P23"/>
    <mergeCell ref="O7:O12"/>
    <mergeCell ref="K26:M26"/>
    <mergeCell ref="A26:D26"/>
    <mergeCell ref="A21:A23"/>
    <mergeCell ref="B21:B23"/>
    <mergeCell ref="C21:C23"/>
    <mergeCell ref="D21:D23"/>
    <mergeCell ref="L21:L23"/>
    <mergeCell ref="M21:M23"/>
    <mergeCell ref="N21:N23"/>
    <mergeCell ref="O21:O23"/>
    <mergeCell ref="D7:D12"/>
    <mergeCell ref="C7:C12"/>
    <mergeCell ref="B7:B12"/>
    <mergeCell ref="N3:N5"/>
    <mergeCell ref="O3:O5"/>
    <mergeCell ref="L7:L12"/>
    <mergeCell ref="M7:M12"/>
    <mergeCell ref="N7:N12"/>
    <mergeCell ref="P1:P2"/>
    <mergeCell ref="A1:A2"/>
    <mergeCell ref="B1:B2"/>
    <mergeCell ref="C1:C2"/>
    <mergeCell ref="D1:D2"/>
    <mergeCell ref="E1:G1"/>
    <mergeCell ref="H1:H2"/>
    <mergeCell ref="M1:N1"/>
    <mergeCell ref="I1:I2"/>
    <mergeCell ref="O1:O2"/>
    <mergeCell ref="L1:L2"/>
    <mergeCell ref="J1:K1"/>
    <mergeCell ref="M15:M17"/>
    <mergeCell ref="N15:N17"/>
    <mergeCell ref="O15:O17"/>
    <mergeCell ref="P15:P17"/>
    <mergeCell ref="A3:A5"/>
    <mergeCell ref="B3:B5"/>
    <mergeCell ref="C3:C5"/>
    <mergeCell ref="D3:D5"/>
    <mergeCell ref="L3:L5"/>
    <mergeCell ref="M3:M5"/>
    <mergeCell ref="A15:A17"/>
    <mergeCell ref="B15:B17"/>
    <mergeCell ref="C15:C17"/>
    <mergeCell ref="D15:D17"/>
    <mergeCell ref="L15:L17"/>
    <mergeCell ref="P9:P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АРВП_2024</vt:lpstr>
      <vt:lpstr>ГЕП_2024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GolovkinaNS</dc:creator>
  <cp:lastModifiedBy>Мирошников Антон Вячеславович</cp:lastModifiedBy>
  <cp:lastPrinted>2024-05-16T14:14:19Z</cp:lastPrinted>
  <dcterms:created xsi:type="dcterms:W3CDTF">2024-02-27T09:00:44Z</dcterms:created>
  <dcterms:modified xsi:type="dcterms:W3CDTF">2024-07-12T07:35:55Z</dcterms:modified>
</cp:coreProperties>
</file>