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35" activeTab="0"/>
  </bookViews>
  <sheets>
    <sheet name="14_ВЗН" sheetId="1" r:id="rId1"/>
  </sheets>
  <definedNames>
    <definedName name="_xlnm._FilterDatabase" localSheetId="0">'14_ВЗН'!$B$3:$T$408</definedName>
    <definedName name="_xlnm._FilterDatabase" localSheetId="0" hidden="1">'14_ВЗН'!$A$4:$U$411</definedName>
    <definedName name="BEG_NEED">"'[1]свод орф 2019'!#ref!"</definedName>
    <definedName name="BEG_NEED_">"'[1]свод орф 2019 мнн'!#ref!"</definedName>
    <definedName name="BEG_PAT">"'[1]свод орф 2019'!#ref!"</definedName>
    <definedName name="BEG_PAT_">"'[1]свод орф 2019 мнн'!#ref!"</definedName>
    <definedName name="CONT_NEED">"'[1]свод орф 2019'!#ref!"</definedName>
    <definedName name="CONT_NEED_">"'[1]свод орф 2019 мнн'!#ref!"</definedName>
    <definedName name="CONT_PAT">"'[1]свод орф 2019'!#ref!"</definedName>
    <definedName name="CONT_PAT_">"'[1]свод орф 2019 мнн'!#ref!"</definedName>
    <definedName name="ED">"'[1]свод орф 2019'!#ref!"</definedName>
    <definedName name="ED_">"'[1]свод орф 2019 мнн'!#ref!"</definedName>
    <definedName name="LINE1">"'[1]свод орф 2019'!#ref!"</definedName>
    <definedName name="LINE2">"'[1]свод орф 2019 мнн'!#ref!"</definedName>
    <definedName name="MNN">"'[1]свод орф 2019'!#ref!"</definedName>
    <definedName name="MNN_">"'[1]свод орф 2019 мнн'!#ref!"</definedName>
    <definedName name="REGION">"'[1]свод орф 2019'!#ref!"</definedName>
    <definedName name="REST_YEAR">"'[1]свод орф 2019'!#ref!"</definedName>
    <definedName name="REST_YEAR_">"'[1]свод орф 2019 мнн'!#ref!"</definedName>
    <definedName name="_xlnm.Print_Area" localSheetId="0">'14_ВЗН'!$B$3:$U$408</definedName>
  </definedNames>
  <calcPr fullCalcOnLoad="1"/>
</workbook>
</file>

<file path=xl/sharedStrings.xml><?xml version="1.0" encoding="utf-8"?>
<sst xmlns="http://schemas.openxmlformats.org/spreadsheetml/2006/main" count="874" uniqueCount="621">
  <si>
    <t>МЛ</t>
  </si>
  <si>
    <t>МЕ</t>
  </si>
  <si>
    <t>ШТ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</si>
  <si>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 1000 МЕ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</si>
  <si>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 500 МЕ</t>
  </si>
  <si>
    <t>МКГ</t>
  </si>
  <si>
    <t>Эверолимус, таблетки и/или таблетки диспергируемые 0,25 мг</t>
  </si>
  <si>
    <t>ЕД</t>
  </si>
  <si>
    <t>Галсульфаза, концентрат для приготовления раствора для инфузий 1 мг/мл 5 мл</t>
  </si>
  <si>
    <t>Даратумумаб, концентрат для приготовления  раствора для инфузий 20 мг/мл, 5 мл</t>
  </si>
  <si>
    <t>Дорназа альфа: раствор для ингаляций 1 мг/мл, 2,5 мл</t>
  </si>
  <si>
    <t>МГ</t>
  </si>
  <si>
    <t>Талиглюцераза альфа, лиофилизат для приготовления концентрата для приготовления раствора для инфузий, 200 ЕД</t>
  </si>
  <si>
    <t>Тоцилизумаб, раствор для подкожного введения, 162 мг/0,9 мл</t>
  </si>
  <si>
    <t>Этанерцепт, лиофилизат для приготовления раствора для подкожного введения, 10 мг</t>
  </si>
  <si>
    <t>Этанерцепт, лиофилизат для приготовления раствора для подкожного введения, 25 мг</t>
  </si>
  <si>
    <t>ЛБО</t>
  </si>
  <si>
    <t>Примечание</t>
  </si>
  <si>
    <t>Цена за единицу измерения</t>
  </si>
  <si>
    <t>ИТОГО</t>
  </si>
  <si>
    <t>№ п/п</t>
  </si>
  <si>
    <t>Леналидомид, капсулы 20 мг</t>
  </si>
  <si>
    <t>мл</t>
  </si>
  <si>
    <t>Флударабин, лиофилизат для приготовления раствора для внутривенного введения 50 мг и/или концентрат для приготовления раствора для внутривенного введения, 25 мг/мл</t>
  </si>
  <si>
    <t>Дети</t>
  </si>
  <si>
    <t>Взрослые</t>
  </si>
  <si>
    <t>Всего</t>
  </si>
  <si>
    <t xml:space="preserve">Адалимумаб, раствор для подкожного введения, 40 мг/0,4 мл, 0,400 мл  </t>
  </si>
  <si>
    <t xml:space="preserve">Симоктоког альфа (фактор свертывания крови VIII человеческий рекомбинантный), лиофилизат для приготовления раствора для внутривенного введения 2000 МЕ  </t>
  </si>
  <si>
    <t xml:space="preserve">Тоцилизумаб, концентрат для приготовления раствора для инфузий, 20 мг/мл, 4 мл </t>
  </si>
  <si>
    <t xml:space="preserve">Эмицизумаб, раствор для подкожного введения, 150 мг/мл, 0,4 мл </t>
  </si>
  <si>
    <t xml:space="preserve">Эмицизумаб, раствор для подкожного введения, 150 мг/мл, 0,7 мл </t>
  </si>
  <si>
    <t xml:space="preserve">Эмицизумаб, раствор для подкожного введения, 150 мг/мл, 1,0 мл </t>
  </si>
  <si>
    <t xml:space="preserve">Эверолимус, таблетки, 0,5 мг </t>
  </si>
  <si>
    <t xml:space="preserve">Эмицизумаб, раствор для подкожного введения, 30 мг/мл, 1,0 мл </t>
  </si>
  <si>
    <t xml:space="preserve">Адалимумаб, раствор для подкожного введения, 40 мг/0,8 мл, 0,800 мл </t>
  </si>
  <si>
    <r>
      <t>Алемтузумаб, концентрат для приготовления  раствора для инфузий 10 мг/мл,</t>
    </r>
    <r>
      <rPr>
        <sz val="11"/>
        <color indexed="10"/>
        <rFont val="Times New Roman"/>
        <family val="1"/>
      </rPr>
      <t xml:space="preserve"> </t>
    </r>
  </si>
  <si>
    <t xml:space="preserve">Эверолимус, таблетки, 0,75 мг </t>
  </si>
  <si>
    <t>Даратумумаб, концентрат для приготовления  раствора для инфузий 20 мг/мл, 20 мл</t>
  </si>
  <si>
    <t>новые территории</t>
  </si>
  <si>
    <t>ГК № 0873400003923000573-0001 от 12.12.2023</t>
  </si>
  <si>
    <t>ГК  № 0873400003923000673-0001 от 23.01.2024</t>
  </si>
  <si>
    <t>ГК  № 0873400003923000675-0001 от 17.01.2024</t>
  </si>
  <si>
    <t>ГК  № 0873400003923000643-0001 от 09.01.2024</t>
  </si>
  <si>
    <t>ГК  № 0873400003923000665-0001 от 22.01.2024</t>
  </si>
  <si>
    <t>ГК  № 0873400003923000648-0001 от 19.01.2024</t>
  </si>
  <si>
    <t>ГК  № 0873400003922000367-0001 от 27.06.2022</t>
  </si>
  <si>
    <t>ГК  № 0873400003923000671-0001 от 23.01.2024</t>
  </si>
  <si>
    <t>ГК  № 0873400003923000688-0001 от 29.01.2024</t>
  </si>
  <si>
    <t>ГК  № 0873400003923000697-0001 от 29.01.2024</t>
  </si>
  <si>
    <t>ГК  № 0873400003923000714-0001 от 29.01.2024</t>
  </si>
  <si>
    <t>ГК  № 0873400003923000707-0001 от 29.01.2024</t>
  </si>
  <si>
    <t>ГК № 0873400003923000668-0001 от 23.01.2024</t>
  </si>
  <si>
    <t>ГК  № 0873400003923000717-0001 от 05.02.2024</t>
  </si>
  <si>
    <t>ГК  № 0873400003922000295-0001 от 23.05.2022</t>
  </si>
  <si>
    <t>ГК  № 0873400003922000307-0001 от 08.06.2022</t>
  </si>
  <si>
    <t>ГК  № 0873400003922000371-0001 от 04.07.2022</t>
  </si>
  <si>
    <t>ГК  № 0873400003922000384-0001 от 08.07.2022</t>
  </si>
  <si>
    <t>ГК  № 0873400003922000300-0001 от 31.05.2022</t>
  </si>
  <si>
    <t>ГК  № 0873400003923000669-0001 от 22.01.2024</t>
  </si>
  <si>
    <t>ГК  № 0873400003922000326-0001 от 31.05.2022</t>
  </si>
  <si>
    <t>ГК  № 0873400003922000321-0001 от 01.06.2022</t>
  </si>
  <si>
    <t>ГК  № 0873400003923000631-0001 от 09.01.2024</t>
  </si>
  <si>
    <t>ГК  № 0873400003923000634-0001 от 09.01.2024</t>
  </si>
  <si>
    <t>ГК № 0873400003922000323-0001 от 02.06.2022</t>
  </si>
  <si>
    <t>ГК  № 0873400003923000674-0001 от 12.01.2024</t>
  </si>
  <si>
    <t>ГК № 0873400003922000322-0001 от 31.05.2022</t>
  </si>
  <si>
    <t>ГК № 0873400003923000613-0001 от 25.12.2023</t>
  </si>
  <si>
    <t>ГК № 0873400003923000724-0001 от 31.01.2024</t>
  </si>
  <si>
    <t>ГК № 0873400003923000710-0001 от 29.01.2024</t>
  </si>
  <si>
    <t>ГК № 0873400003923000708-0001 от 29.01.2024</t>
  </si>
  <si>
    <t>ГК № 0873400003923000642-0001 от 16.01.2024</t>
  </si>
  <si>
    <t>ГК № 0873400003923000644-0001 от 12.01.2024</t>
  </si>
  <si>
    <t>ГК № 0873400003923000637-0001 от 29.12.2023</t>
  </si>
  <si>
    <t>ГК № 0873400003923000638-0001 от 19.01.2024</t>
  </si>
  <si>
    <t>ГК № 0873400003923000627-0001 от 29.12.2023</t>
  </si>
  <si>
    <t>ГК № 0873400003923000617-0001 от 29.12.2023</t>
  </si>
  <si>
    <t>ГК № 0873400003923000544-0001 от 20.11.2023</t>
  </si>
  <si>
    <t>ГК № 0873400003923000542-0001 от 20.11.2023</t>
  </si>
  <si>
    <t>ГК № 0873400003923000541-0001 от 20.11.2023</t>
  </si>
  <si>
    <t>ГК № 0873400003923000540-0001 от 20.11.2023</t>
  </si>
  <si>
    <t>ГК № 0873400003923000539-0001 от 20.11.2023</t>
  </si>
  <si>
    <t>ГК № 0873400003923000538-0001 от 20.11.2023</t>
  </si>
  <si>
    <t>ГК № 0873400003923000543-0001 от 20.11.2023</t>
  </si>
  <si>
    <t>ГК № 0873400003923000537-0001 от 20.11.2023</t>
  </si>
  <si>
    <t>ГК № 0873400003923000536-0001 от 20.11.2023</t>
  </si>
  <si>
    <t>ГК № 0873400003923000725-0001 от 26.01.2024</t>
  </si>
  <si>
    <t>ГК № 0873400003923000681-0001 от 26.01.2024</t>
  </si>
  <si>
    <t>ГК № 0873400003923000728-0001 от 02.02.2024</t>
  </si>
  <si>
    <t>ГК № 0873400003922000317-0001 от 30.05.2022</t>
  </si>
  <si>
    <t>ГК № 0873400003923000615-0001 от 25.12.2023</t>
  </si>
  <si>
    <t>ГК № 0873400003922000301-0001 от 30.05.2022</t>
  </si>
  <si>
    <t>ГК № 0873400003922000279-0001 от 26.05.2022</t>
  </si>
  <si>
    <t>ГК № 0873400003922000293-0001 от 30.05.2022</t>
  </si>
  <si>
    <t>ГК № 0873400003923000570-0001 от 05.12.2023</t>
  </si>
  <si>
    <t>ГК № 0873400003923000696-0001 от 31.01.2024</t>
  </si>
  <si>
    <t>ГК № 0873400003923000587-0001 от 22.12.2023</t>
  </si>
  <si>
    <t>ГК № 0873400003923000555-0001 от 04.12.2023</t>
  </si>
  <si>
    <t>ГК № 0873400003923000582-0001 от 15.12.2023</t>
  </si>
  <si>
    <t>ГК № 0873400003923000586-0001 от 15.12.2023</t>
  </si>
  <si>
    <t>ГК № 0873400003923000684-0001 от 26.01.2024</t>
  </si>
  <si>
    <t>ГК № 0873400003923000686-0001 от 29.01.2024</t>
  </si>
  <si>
    <t>ГК № 0873400003923000729-0001 от 29.01.2024</t>
  </si>
  <si>
    <t>ГК № 0873400003922000003-0001 от 25.02.2022</t>
  </si>
  <si>
    <t>ГК № 0873400003922000004-0001 от 24.02.2022</t>
  </si>
  <si>
    <t>ГК № 0873400003922000002_358372 от 25.02.2022</t>
  </si>
  <si>
    <t>ГК № 0873400003922000334-0001 от 06.06.2022</t>
  </si>
  <si>
    <t>ГК № 0873400003922000368-0001 от 17.06.2022</t>
  </si>
  <si>
    <t>ГК № 0873400003922000395-0001 от 04.07.2022</t>
  </si>
  <si>
    <t>ГК № 0873400003923000639-0001 от 29.12.2023</t>
  </si>
  <si>
    <t>ГК № 0873400003923000556-0001 от 04.12.2023</t>
  </si>
  <si>
    <t>ГК № 0873400003923000676-0001 от 23.01.2024</t>
  </si>
  <si>
    <t>ГК № 0873400003923000658-0001 от 22.01.2024</t>
  </si>
  <si>
    <t>ГК № 0873400003923000618-0001 от 11.01.2024</t>
  </si>
  <si>
    <t>ГК № 0873400003923000635-0001 от 29.12.2023</t>
  </si>
  <si>
    <t>ГК № 0873400003923000557-0001 от 04.12.2023</t>
  </si>
  <si>
    <t>ГК № 0873400003923000593-0001 от 19.12.2023</t>
  </si>
  <si>
    <t>ГК № 0873400003923000731-0001 от 29.01.2024</t>
  </si>
  <si>
    <t>ГК № 0873400003923000632-0001 от 29.12.2023</t>
  </si>
  <si>
    <t>ГК № К-02-Т/13-4 от 13.12.2023</t>
  </si>
  <si>
    <t>ГК № 0873400003923000569-0001 от 05.12.2023</t>
  </si>
  <si>
    <t>ГК № 0873400003923000672-0001 от 16.01.2024</t>
  </si>
  <si>
    <t>ГК № 0873400003923000715-0001 от 02.02.2024</t>
  </si>
  <si>
    <t>ГК № 0873400003923000726-0001 от 29.01.2024</t>
  </si>
  <si>
    <t>ГК № 0873400003923000619-0001 от 09.01.2024</t>
  </si>
  <si>
    <t>ГК № 0873400003923000730-0001 от 29.01.2024</t>
  </si>
  <si>
    <t>ГК № 0873400003923000682-0001 от 29.01.2024</t>
  </si>
  <si>
    <t>ГК № 0873400003923000722-0001 от 31.01.2024</t>
  </si>
  <si>
    <t>ГК № 0873400003923000741-0001 от 31.01.2024</t>
  </si>
  <si>
    <t>ГК № 0873400003923000633-0001 от 12.01.2024</t>
  </si>
  <si>
    <t>ГК № 0873400003923000663-0001 от 23.01.2024</t>
  </si>
  <si>
    <t>ГК № 0873400003923000583-0001 от 22.12.2023</t>
  </si>
  <si>
    <t>ГК № 0873400003923000645-0001 от 09.01.2024</t>
  </si>
  <si>
    <t>ГК № 0873400003923000572-0001 от 12.12.2023</t>
  </si>
  <si>
    <t>ГК № 0873400003923000670-0001 от 22.01.2024</t>
  </si>
  <si>
    <t>ГК № 0873400003923000723-0001 от 29.01.2024</t>
  </si>
  <si>
    <t>ГК № 0873400003923000721-0001 от 29.01.2024</t>
  </si>
  <si>
    <t>ГК № 0873400003922000315-0001 от 30.05.2022</t>
  </si>
  <si>
    <t>ГК № 0873400003922000287-0001 от 23.05.2022</t>
  </si>
  <si>
    <t>ГК № 0873400003923000560-0001 от 05.12.2023</t>
  </si>
  <si>
    <t>ГК  № 0873400003922000285-0001 от 16.05.2022</t>
  </si>
  <si>
    <t>ГК № 0873400003922000312-0001 от 30.05.2022</t>
  </si>
  <si>
    <t>ГК № 0873400003922000383-0001 от 04.07.2022</t>
  </si>
  <si>
    <t>ГК № 0873400003923000559-0001 от 04.12.2023</t>
  </si>
  <si>
    <t>ГК № 0873400003922000286-0001 от 16.05.2022</t>
  </si>
  <si>
    <t>Антиингибиторный коагулянтный комплекс, лиофилизат для приготовления раствора для инфузий 1000 ЕД</t>
  </si>
  <si>
    <t>Антиингибиторный коагулянтный комплекс, лиофилизат для приготовления раствора для инфузий 500 ЕД</t>
  </si>
  <si>
    <t>Бортезомиб, лиофилизат для приготовления раствора для внутривенного введения и/или для подкожного введения и/или для внутривенного и подкожного введения 2,5 мг и/или 3,0 мг и/или 3,5 мг</t>
  </si>
  <si>
    <t xml:space="preserve">Велаглюцераза альфа, лиофилизат для приготовления раствора для инфузий 400 ЕД </t>
  </si>
  <si>
    <t>Глатирамера ацетат, раствор для подкожного введения 20 мг/мл, 1 мл</t>
  </si>
  <si>
    <r>
      <t>Идурсульфаза бета, концентрат для приготовления раствора для инфузий 2 мг/мл 3 мл</t>
    </r>
  </si>
  <si>
    <t xml:space="preserve">Идурсульфаза, концентрат для приготовления раствора для инфузий, 2 мг/мл, 3 мл </t>
  </si>
  <si>
    <t>Иксазомиб, капсулы, 3 мг</t>
  </si>
  <si>
    <t>Иксазомиб, капсулы, 4 мг</t>
  </si>
  <si>
    <t>Иматиниб, капсулы и/или таблетки, покрытые оболочкой и/или пленочной оболочкой, 100 мг</t>
  </si>
  <si>
    <t>Иматиниб, капсулы и/или таблетки, покрытые  пленочной оболочкой, 400 мг</t>
  </si>
  <si>
    <t>ДС на согласовании</t>
  </si>
  <si>
    <t xml:space="preserve">Имиглюцераза, лиофилизат для приготовления раствора для инфузий 400 ЕД </t>
  </si>
  <si>
    <t>Интерферон бета-1b, лиофилизат для приготовления раствора для подкожного введения и/или раствор для подкожного введения 8-9,6 млн МЕ</t>
  </si>
  <si>
    <t>Интерферон бета-1а, раствор для подкожного введения 22 мкг (6 млн МЕ)</t>
  </si>
  <si>
    <t>Интерферон бета-1а, раствор для подкожного введения 44 мкг (12 млн МЕ)</t>
  </si>
  <si>
    <t>Интерферон бета-1а, раствор и/или лиофилизат для приготовления раствора для внутримышечного введения 30 мкг (6 млн МЕ)</t>
  </si>
  <si>
    <t>Кладрибин, таблетки, 10 мг</t>
  </si>
  <si>
    <t>Канакинумаб, раствор для подкожного введения, 150 мг/мл</t>
  </si>
  <si>
    <t>Ларонидаза, концентрат для приготовления раствора для инфузий, 100 ЕД/мл</t>
  </si>
  <si>
    <t>Леналидомид, капсулы 7,5 мг</t>
  </si>
  <si>
    <t xml:space="preserve">Леналидомид, капсулы 25 мг
</t>
  </si>
  <si>
    <t xml:space="preserve">Леналидомид, капсулы 5 мг
</t>
  </si>
  <si>
    <t>Микофенолата мофетил, капсулы и/или таблетки, покрытые пленочной оболочкой, 250 мг</t>
  </si>
  <si>
    <t>Микофенолата мофетил, таблетки, покрытые пленочной оболочкой, 500 мг</t>
  </si>
  <si>
    <t xml:space="preserve">Микофеноловая кислота, таблетки кишечнорастворимые, покрытые оболочкой и/или таблетки кишечнорастворимые, покрытые пленочной оболочкой и/или таблетки, покрытые кишечнорастворимой оболочкой, 180 мг </t>
  </si>
  <si>
    <t xml:space="preserve">Микофеноловая кислота, таблетки кишечнорастворимые, покрытые оболочкой и/или таблетки кишечнорастворимые, покрытые пленочной оболочкой и/или таблетки, покрытые кишечнорастворимой оболочкой, 360 мг </t>
  </si>
  <si>
    <t>Мороктоког альфа, лиофилизат для приготовления раствора для внутривенного введения 1000 МЕ</t>
  </si>
  <si>
    <t>Мороктоког альфа, лиофилизат для приготовления раствора для внутривенного введения 2000 МЕ</t>
  </si>
  <si>
    <t>Мороктоког альфа, лиофилизат для приготовления раствора для внутривенного введения 500 МЕ</t>
  </si>
  <si>
    <t>Натализумаб, концентрат для приготовления раствора для инфузий 20 мг/мл</t>
  </si>
  <si>
    <t>Нонаког альфа, лиофилизат для приготовления раствора для внутривенного введения 1000 МЕ</t>
  </si>
  <si>
    <t>Нонаког альфа, лиофилизат для приготовления раствора для внутривенного введения 500 МЕ</t>
  </si>
  <si>
    <t>Окрелизумаб, концентрат для приготовления раствора для инфузий, 30 мг/мл</t>
  </si>
  <si>
    <t xml:space="preserve">Октоког альфа, лиофилизат для приготовления раствора для внутривенного введения 1000- 1500 МЕ </t>
  </si>
  <si>
    <t>Октоког альфа, лиофилизат для приготовления раствора для внутривенного введения 250 МЕ</t>
  </si>
  <si>
    <t>Октоког альфа, лиофилизат для приготовления раствора для внутривенного введения 500 МЕ</t>
  </si>
  <si>
    <t>Помалидомид, капсулы, 2 мг</t>
  </si>
  <si>
    <t>Помалидомид, капсулы, 3 мг</t>
  </si>
  <si>
    <t>Помалидомид, капсулы, 4 мг</t>
  </si>
  <si>
    <t>Пэгинтерферон бета-1a, раствор для подкожного введения,125 мкг, 0,5 мл</t>
  </si>
  <si>
    <t>Пэгинтерферон бета-1a, раствор для подкожного введения,63 мкг, 0,5 мл; 94 мкг, 0,5 мл</t>
  </si>
  <si>
    <t xml:space="preserve">Ритуксимаб, концентрат для приготовления раствора для инфузий 10 мг/мл, 10 мл </t>
  </si>
  <si>
    <t xml:space="preserve">Ритуксимаб, концентрат для приготовления раствора для инфузий 10 мг/мл, 50 мл </t>
  </si>
  <si>
    <t xml:space="preserve">Ритуксимаб, раствор для подкожного введения 1400 мг/11,7 мл </t>
  </si>
  <si>
    <t xml:space="preserve">Соматропин, лиофилизат для приготовления раствора для подкожного введения 5,33 мг (16 МЕ) и/или 6,67 мг (20 МЕ) и/или раствор для подкожного введения 5 мг/мл (15 МЕ/мл) - 6,7 мг/мл </t>
  </si>
  <si>
    <t>Такролимус, капсулы 0,5 мг</t>
  </si>
  <si>
    <t xml:space="preserve">Такролимус, капсулы 1 мг </t>
  </si>
  <si>
    <t>Такролимус, капсулы 5 мг</t>
  </si>
  <si>
    <t>Такролимус, капсулы пролонгированного действия 0,5 мг</t>
  </si>
  <si>
    <t>Такролимус, капсулы пролонгированного действия 1 мг</t>
  </si>
  <si>
    <t>Такролимус, капсулы пролонгированного действия 5 мг</t>
  </si>
  <si>
    <t xml:space="preserve">Терифлуномид, таблетки покрытые пленочной оболочкой 14 мг </t>
  </si>
  <si>
    <r>
      <t>Тоцилизумаб, концентрат для приготовления раствора для инфузий, 20 мг/мл, 10 мл или 20 мл</t>
    </r>
    <r>
      <rPr>
        <sz val="11"/>
        <color indexed="10"/>
        <rFont val="Times New Roman"/>
        <family val="1"/>
      </rPr>
      <t xml:space="preserve"> </t>
    </r>
  </si>
  <si>
    <t xml:space="preserve">Фактор свертывания крови IX, лиофилизат для приготовления раствора для внутривенного введения и/или инфузий 1000-1200 МЕ </t>
  </si>
  <si>
    <t xml:space="preserve">Фактор свертывания крови IX, лиофилизат для приготовления раствора для внутривенного введения и/или инфузий 250 МЕ </t>
  </si>
  <si>
    <t>Фактор свертывания крови IX, лиофилизат для приготовления раствора для внутривенного введения и/или инфузий 500-600 МЕ</t>
  </si>
  <si>
    <t>Фактор свертывания крови VIII+Фактор Виллебранда, лиофилизат для приготовления раствора для внутривенного введения 1000 МЕ+2400 МЕ</t>
  </si>
  <si>
    <t>Фактор свертывания крови VIII+Фактор Виллебранда, лиофилизат для приготовления раствора для внутривенного введения 250 МЕ+600 МЕ</t>
  </si>
  <si>
    <t>Фактор свертывания крови VIII+Фактор Виллебранда, лиофилизат для приготовления раствора для внутривенного введения 450 МЕ+400 МЕ</t>
  </si>
  <si>
    <t>Фактор свертывания крови VIII+Фактор Виллебранда, лиофилизат для приготовления раствора для внутривенного введения 500 МЕ+1200 МЕ</t>
  </si>
  <si>
    <t>Фактор свертывания крови VIII+Фактор Виллебранда, лиофилизат для приготовления раствора для внутривенного введения 900 МЕ+ 800 МЕ</t>
  </si>
  <si>
    <t>Фактор свертывания крови VIII+Фактор Виллебранда, лиофилизат для приготовления раствора для внутривенного введения 1000 МЕ +750 МЕ</t>
  </si>
  <si>
    <t>Фактор свертывания крови VIII, лиофилизат для приготовления раствора для внутривенного введения и/или инфузий 250 МЕ</t>
  </si>
  <si>
    <t>Фактор свертывания крови VIII, лиофилизат для приготовления раствора для внутривенного введения и/или инфузий 500 МЕ</t>
  </si>
  <si>
    <t>Фактор свертывания крови VIII, лиофилизат для приготовления раствора для внутривенного введения и/или инфузий 1000 МЕ</t>
  </si>
  <si>
    <t>Флударабин, таблетки, покрытые пленочной оболочкой, 10 мг</t>
  </si>
  <si>
    <t xml:space="preserve">Циклоспорин, капсулы и/или капсулы мягкие 100 мг </t>
  </si>
  <si>
    <t>Циклоспорин, капсулы и/или капсулы мягкие 25 мг</t>
  </si>
  <si>
    <t>Циклоспорин, капсулы и/или капсулы мягкие 50 мг</t>
  </si>
  <si>
    <t>Циклоспорин, раствор для приема внутрь 100 мг/мл</t>
  </si>
  <si>
    <t>Экулизумаб, концентрат для приготовления раствора для инфузий, 10 мг/мл</t>
  </si>
  <si>
    <t>Эптаког альфа (активированный ), лиофилизат для приготовления раствора для внутривенного введения 1,2 мг (60 КЕД)</t>
  </si>
  <si>
    <t>Эптаког альфа (активированный ), лиофилизат для приготовления раствора для внутривенного введения 2,4 мг (120 КЕД)</t>
  </si>
  <si>
    <t>Эптаког альфа (активированный ), лиофилизат для приготовления раствора для внутривенного введения 4,8 мг (240 КЕД)</t>
  </si>
  <si>
    <r>
      <t>Этанерцепт, раствор для подкожного введения, 50 мг/мл</t>
    </r>
  </si>
  <si>
    <t>Эфмороктоког альфа, лиофилизат для приготовления раствора для внутривенного введения 1000 МЕ</t>
  </si>
  <si>
    <t>Эфмороктоког альфа, лиофилизат для приготовления раствора для внутривенного введения 1500 МЕ</t>
  </si>
  <si>
    <t xml:space="preserve">Эфмороктоког альфа, лиофилизат для приготовления раствора для внутривенного введения 2000 МЕ </t>
  </si>
  <si>
    <t>Эфмороктоког альфа, лиофилизат для приготовления раствора для внутривенного введения 3000 МЕ</t>
  </si>
  <si>
    <t>Эфмороктоког альфа, лиофилизат для приготовления раствора для внутривенного введения 500 МЕ</t>
  </si>
  <si>
    <t>двухлетний ГК (2023-2024)</t>
  </si>
  <si>
    <t>двухлетний  ГК (2023-2024)</t>
  </si>
  <si>
    <t xml:space="preserve">двухлетний ГК (2023-2024) </t>
  </si>
  <si>
    <t>духлетний ГК (2023-2024)</t>
  </si>
  <si>
    <t xml:space="preserve">двухлетний ГК (2024-2025) </t>
  </si>
  <si>
    <t>трехлетний ГК  (2022-2024)</t>
  </si>
  <si>
    <t xml:space="preserve">двухлетний  (2024-2025) </t>
  </si>
  <si>
    <t xml:space="preserve">двухлетний (2024-2025) </t>
  </si>
  <si>
    <t>Срок поставки</t>
  </si>
  <si>
    <t>ГК № 0873400003922000311-0001 от 30.05.2022</t>
  </si>
  <si>
    <t>ГК № 0873400003922000288-0001 от 24.05.2022</t>
  </si>
  <si>
    <t>ГК № 0873400003923000683-0001 от 26.01.2024</t>
  </si>
  <si>
    <t>ГК № 00873400003923000687-0001 от 26.01.2024</t>
  </si>
  <si>
    <t>Статус закупки</t>
  </si>
  <si>
    <t>Единица измерения</t>
  </si>
  <si>
    <t>Наименование лекарственного препарата</t>
  </si>
  <si>
    <t>Закуплено</t>
  </si>
  <si>
    <t>Потребность 2024 (письмо МЗ РФ от 15.12.2023 № 25-7/11702), ЕИ</t>
  </si>
  <si>
    <t>Количество, ЕИ</t>
  </si>
  <si>
    <t>Сумма, руб.</t>
  </si>
  <si>
    <t>Свободный остаток средств федерального бюджета</t>
  </si>
  <si>
    <t>15.05.2024, 01.07.2024</t>
  </si>
  <si>
    <t>30.04.2024; 31.07.2024</t>
  </si>
  <si>
    <t>1 этап - 31.05.2024 
2 этап - 31.10.2024</t>
  </si>
  <si>
    <t>1 этап - 01.03.2024 
2 этап - 01.06.2024</t>
  </si>
  <si>
    <t>1 этап - 01.02.2024 
2 этап - 01.04.2024</t>
  </si>
  <si>
    <t>1 этап - 01.02.2024 
2 этап - 01.03.2024</t>
  </si>
  <si>
    <t>1 этап - 15.04.2024 
2 этап - 01.07.2024</t>
  </si>
  <si>
    <t>1 этап - 01.04.2024 
2 этап - 20.05.2024</t>
  </si>
  <si>
    <t>1 этап - 01.05.2024
2 этап- 01.08.2024</t>
  </si>
  <si>
    <t>1 этап - 01.03.2024
2 этап- 30.09.2024</t>
  </si>
  <si>
    <t>1 этап - 01.03.2024
2 этап- 31.07.2024</t>
  </si>
  <si>
    <t>1 этап - 01.03.2024
2 этап- 01.06.2024</t>
  </si>
  <si>
    <t>1 этап - 01.02.2024
2 этап - 30.04.2024</t>
  </si>
  <si>
    <t>1 этап - 15.03.2024
2 этап -  20.05.2024</t>
  </si>
  <si>
    <t>1 этап - 01.03.2024
2 этап - 01.07.2024</t>
  </si>
  <si>
    <t>1 этап - 15.03.2024
2 этап - 30.04.2024</t>
  </si>
  <si>
    <t>1 этап - 15.01.2024
2 этап - 01.05.2024</t>
  </si>
  <si>
    <t>1 этап - 01.05.2024 
2 этап - 01.08.2024</t>
  </si>
  <si>
    <t>1 этап - 15.03.2024
2 этап - 01.05.2024</t>
  </si>
  <si>
    <t>1 этап - 15.04.2024
2 этап - 31.05.2024</t>
  </si>
  <si>
    <t>ГК № 0873400003924000144-0001 от 28.02.2024</t>
  </si>
  <si>
    <t xml:space="preserve">признан несостоявшимся </t>
  </si>
  <si>
    <t xml:space="preserve">признан несостоявшимся (новые территории) </t>
  </si>
  <si>
    <t>признан несостовяшимся</t>
  </si>
  <si>
    <t xml:space="preserve">Признаны несостовяшимися </t>
  </si>
  <si>
    <t>ГК № 0873400003923000679-0001 от 29.01.2024</t>
  </si>
  <si>
    <t>ГК № 0873400003923000585-0001 от 15.12.2023</t>
  </si>
  <si>
    <t>ГК № 0873400003923000558-0001
 от 04.12.2023</t>
  </si>
  <si>
    <t>1 этап - 15.03.2024
2 этап - 20.05.2024</t>
  </si>
  <si>
    <t>Леналидомид, капсулы 10 мг</t>
  </si>
  <si>
    <t>Леналидомид, капсулы 15 мг</t>
  </si>
  <si>
    <t>ГК № 0873400003923000563-0001 от 05.12.2023</t>
  </si>
  <si>
    <t>1 этап- 100%                                 2 этап - 0 %</t>
  </si>
  <si>
    <t>1 этап - 100%; 2 этап - 100%</t>
  </si>
  <si>
    <t>ГК № 0873400003924000077-0001 13.03.2024</t>
  </si>
  <si>
    <t>ГК № 0873400003924000080-0001 от 26.02.2024</t>
  </si>
  <si>
    <t>ГК № 0873400003924000082-0001 от 26.02.2024</t>
  </si>
  <si>
    <t>ГК № 0873400003924000213-0001 от 07.03.2024</t>
  </si>
  <si>
    <t>ГК № 0873400003924000148-0001 от 12.03.2024</t>
  </si>
  <si>
    <t>ГК № 0873400003924000073-0001 от 26.02.2024</t>
  </si>
  <si>
    <t>ГК № 0873400003924000076-0001 от 01.03.2024</t>
  </si>
  <si>
    <t>ГК № 0873400003924000079-0001 от 26.02.2024</t>
  </si>
  <si>
    <t>ГК № 0873400003924000074-0001 от 26.02.2024</t>
  </si>
  <si>
    <t>ГК № 0873400003924000088-0001 от 01.03.2024</t>
  </si>
  <si>
    <t>ГК № 0873400003924000086-0001 от 01.03.2024</t>
  </si>
  <si>
    <t>ГК № 0873400003924000187-0001 от 05.03.2024</t>
  </si>
  <si>
    <t>ГК № 0873400003924000163-0001 от 12.03.2024</t>
  </si>
  <si>
    <t>ГК № 0873400003924000081-0001 от 26.02.2024</t>
  </si>
  <si>
    <t>ГК № 0873400003924000183-0001 от 12.03.2024</t>
  </si>
  <si>
    <t>ГК № 0873400003924000181-0001 от 12.03.2024</t>
  </si>
  <si>
    <t>ГК № 0873400003924000202-0001 от 12.03.2024</t>
  </si>
  <si>
    <t>ГК № 0873400003924000204-0001 от 12.03.2024</t>
  </si>
  <si>
    <t>ГК № 0873400003924000209-0001 от 13.03.2024</t>
  </si>
  <si>
    <t>ГК № 0873400003924000227-0001 от 11.03.2024</t>
  </si>
  <si>
    <t>ГК № 0873400003924000234-0001 от 12.03.2024</t>
  </si>
  <si>
    <t>ГК № 0873400003924000237-0001 от 12.03.2024</t>
  </si>
  <si>
    <t>ГК № 0873400003924000238-0001 от 12.03.2024</t>
  </si>
  <si>
    <t>ГК № 0873400003924000239-0001 от 12.03.2024</t>
  </si>
  <si>
    <t>ГК № 0873400003924000240-0001 от 12.03.2024</t>
  </si>
  <si>
    <t>ГК № 0873400003924000241-0001 от 12.03.2024</t>
  </si>
  <si>
    <t>ГК № 0873400003924000254-0001 от 12.03.2024</t>
  </si>
  <si>
    <t>ГК № 0873400003924000138 от 15.03.2024</t>
  </si>
  <si>
    <t>ГК № 0873400003924000194 от 15.03.2024</t>
  </si>
  <si>
    <t>ГК № 0873400003924000195 от 15.03.2024</t>
  </si>
  <si>
    <t>Факт поставки</t>
  </si>
  <si>
    <t>ГК № 0873400003924000188-0001 от 15.03.2024</t>
  </si>
  <si>
    <t>ГК № 0873400003924000206-0001 от 15.03.2024</t>
  </si>
  <si>
    <t>ГК № 0873400003924000164-0001 от 18.03.2024</t>
  </si>
  <si>
    <t>ГК № 0873400003924000162-0001 от 18.03.2024</t>
  </si>
  <si>
    <t>признан несостоявшимся</t>
  </si>
  <si>
    <t>ГК № 0873400003924000228-0001 от 11.03.2024</t>
  </si>
  <si>
    <t>ГК № 0873400003924000286-0001 от 18.03.2024</t>
  </si>
  <si>
    <t>ГК № 0873400003924000278-0001 от 18.03.2024</t>
  </si>
  <si>
    <t>ГК № 0873400003924000287-0001 от 18.03.2024</t>
  </si>
  <si>
    <t>ГК № 0873400003924000243-0001 от 19.03.2024</t>
  </si>
  <si>
    <t>ГК № 0873400003924000297-0001 от 19.03.2024</t>
  </si>
  <si>
    <t>ГК № 0873400003924000298-0001 от 19.03.2024</t>
  </si>
  <si>
    <t>ГК № 0873400003924000299-0001 от 19.03.2024</t>
  </si>
  <si>
    <t>ГК № 0873400003924000303-0001 от 19.03.2024</t>
  </si>
  <si>
    <t>ГК № 0873400003924000304-0001 от 19.03.2024</t>
  </si>
  <si>
    <t>ГК № 0873400003924000309 от 21.03.2024</t>
  </si>
  <si>
    <t>ГК № 0873400003924000184-0001 от 25.03.2024</t>
  </si>
  <si>
    <t>ГК № 0873400003924000230-0001 от 25.03.2024</t>
  </si>
  <si>
    <t>ГК № 0873400003924000236-0001 от 25.03.2024</t>
  </si>
  <si>
    <t>ГК № 0873400003924000244-0001 от 25.03.2024</t>
  </si>
  <si>
    <t>ГК № 0873400003924000267 -0001 от 25.03.2024</t>
  </si>
  <si>
    <t>ГК № 0873400003924000268-0001 от 25.03.2024</t>
  </si>
  <si>
    <t>ГК № 0873400003924000270-0001 от 25.03.2024</t>
  </si>
  <si>
    <t>ГК № 0873400003924000271-0001 от 25.03.2024</t>
  </si>
  <si>
    <t>ГК № 0873400003924000272-0001 от 25.03.2024</t>
  </si>
  <si>
    <t>1 этап- 100%                                 2 этап - 2,73 %</t>
  </si>
  <si>
    <t>1 этап- 100%                                 2 этап - 4,89 %</t>
  </si>
  <si>
    <t>1 этап- 100%                                 2 этап - 22,40 %</t>
  </si>
  <si>
    <t>ГК № 0873400003924000322-0001 от 22.03.2024</t>
  </si>
  <si>
    <t>ГК № 0873400003924000323-0001 от 22.03.2024</t>
  </si>
  <si>
    <t>ГК № 0873400003924000324-0001 от 22.03.2024</t>
  </si>
  <si>
    <t>ГК № 0873400003924000344-0001 от 28.03.2024</t>
  </si>
  <si>
    <t>ГК № 0873400003924000265-0001 от 29.03.2024</t>
  </si>
  <si>
    <t>ГК № 0873400003924000266-0001 от 29.03.2024</t>
  </si>
  <si>
    <t>ГК № 0873400003924000284-0001 от 29.03.2024</t>
  </si>
  <si>
    <t>ГК № 0873400003924000305-0001 от 29.03.2024</t>
  </si>
  <si>
    <t>ГК № 0873400003924000306-0001 от 29.03.2024</t>
  </si>
  <si>
    <t>ГК № 0873400003924000308-0001 от 29.03.2024</t>
  </si>
  <si>
    <t>ГК № 0873400003924000310-0001 от 29.03.2024</t>
  </si>
  <si>
    <t>ГК № 0873400003924000329-0001 от 01.04.2024</t>
  </si>
  <si>
    <t>ГК № 0873400003924000290-0001 от 02.04.2024</t>
  </si>
  <si>
    <t>ГК № 0873400003924000273-0001 от 01.04.2024</t>
  </si>
  <si>
    <t>1 этап - 100%               
2 этап - 0,12%</t>
  </si>
  <si>
    <t>ГК № 0873400003924000198-0001 от 03.04.2024</t>
  </si>
  <si>
    <t xml:space="preserve">ГК № 0873400003924000274-0001 от 03.04.2024 </t>
  </si>
  <si>
    <t>ГК № 0873400003924000307-0001 от 01.04.2024</t>
  </si>
  <si>
    <t>ГК № 0873400003924000296-0001 от 05.04.2024</t>
  </si>
  <si>
    <t>ГК № 0873400003924000311-0001 от 05.04.2024</t>
  </si>
  <si>
    <t>ГК № 0873400003924000349-0001 от 08.04.2024</t>
  </si>
  <si>
    <t>ГК № 0873400003924000376-0001 от 05.04.2024</t>
  </si>
  <si>
    <t>ГК № 0873400003924000385-0001 от 08.04.2024</t>
  </si>
  <si>
    <t>1 этап - 01.07.2024,       2 этап - 01.10.2024</t>
  </si>
  <si>
    <t>1 этап - 15.08.2024,           2 этап - 31.10.2024</t>
  </si>
  <si>
    <t>1 этап - 01.07.2024,       2 этап - 20.10.2024</t>
  </si>
  <si>
    <t>Извещение от 15.04.2024-22.04.2024 № 0873400003924000459</t>
  </si>
  <si>
    <t>Извещение от 12.04.2024-19.04.2024 № 0873400003924000443</t>
  </si>
  <si>
    <t>Извещение от 12.04.2024-22.04.2024 № 0873400003924000446</t>
  </si>
  <si>
    <t>ГК № 0873400003924000342-0001 от 15.04.2024</t>
  </si>
  <si>
    <t>ГК № 0873400003924000379-0001 от 15.04.2024</t>
  </si>
  <si>
    <t>ГК № 0873400003924000380-0001 от 15.04.2024</t>
  </si>
  <si>
    <t>ГК № 0873400003924000386-0001 от 15.04.2024</t>
  </si>
  <si>
    <t>Извщение от 16.04.2024-23.04.2024 № 0873400003924000471</t>
  </si>
  <si>
    <t>Извщение от 16.04.2024-23.04.2024 № 0873400003924000478</t>
  </si>
  <si>
    <t>Извщение от 16.04.2024-24.04.2024 № 0873400003924000467</t>
  </si>
  <si>
    <t>Извщение от 17.04.2024-24.04.2024 № 0873400003924000499</t>
  </si>
  <si>
    <t>Извещение от 17.04.2024-25.04.2024 № 0873400003924000494</t>
  </si>
  <si>
    <t>1 этап- 100%                                 2 этап - 100%</t>
  </si>
  <si>
    <t>Извещение от 18.04.2024-26.04.2024 № 0873400003924000506</t>
  </si>
  <si>
    <t>Извещение от 24.04.2024-06.05.2024 № 0873400003924000530</t>
  </si>
  <si>
    <t>Извещение от 24.04.2024-08.05.2024 № 0873400003924000543</t>
  </si>
  <si>
    <t>Извещение от 23.04.2024-03.05.2024 № 0873400003924000525</t>
  </si>
  <si>
    <t>01.09.2024;
15.12.2024</t>
  </si>
  <si>
    <t>01.08.2024;
01.10.2024</t>
  </si>
  <si>
    <t>15.08.2024;
15.12.2024</t>
  </si>
  <si>
    <t>15.10.2024;
15.12.2024</t>
  </si>
  <si>
    <t>01.10.2024;
01.12.2024</t>
  </si>
  <si>
    <t>Глатирамера ацетат, раствор для подкожного введения 40 мг/мл, 1 мл</t>
  </si>
  <si>
    <t xml:space="preserve"> признан несостоявшимся (новые территории)</t>
  </si>
  <si>
    <t>Извещение от 02.05.2024-13.05.2024 № 0873400003924000581</t>
  </si>
  <si>
    <t>Извещение от 02.05.2024-13.05.2024 № 0873400003924000588</t>
  </si>
  <si>
    <t>Извещение от 06.05.2024-16.05.2024 № 0873400003924000615</t>
  </si>
  <si>
    <t>Извещение от 06.05.2024-16.05.2024 № 0873400003924000619</t>
  </si>
  <si>
    <t>Извещение от 06.05.2024-16.05.2024 № 0873400003924000621</t>
  </si>
  <si>
    <t>Извещение от 06.05.2024-15.05.2024 № 0873400003924000591</t>
  </si>
  <si>
    <t>Извещение от 06.05.2024-15.05.2024 № 0873400003924000594</t>
  </si>
  <si>
    <t>Извещение от 06.05.2024-15.05.2024 № 0873400003924000605</t>
  </si>
  <si>
    <t>2 этап-31.05.2024</t>
  </si>
  <si>
    <t>Извещение от 16.04.2024-24.04.2024 № 0873400003924000476</t>
  </si>
  <si>
    <t>признан несостовшимся</t>
  </si>
  <si>
    <t>Извещение от 17.04.2024-25.04.2024 № 0873400003924000500</t>
  </si>
  <si>
    <t>Извещение от 07.05.2024-16.05.2024 № 0873400003924000633</t>
  </si>
  <si>
    <t>Извещение от 07.05.2024-16.05.2024 № 0873400003924000638</t>
  </si>
  <si>
    <t>Извещение от 13.05.2024-22.05.2024 № 0873400003924000677</t>
  </si>
  <si>
    <t>до 10.06.2024</t>
  </si>
  <si>
    <t>до 20.06.2024</t>
  </si>
  <si>
    <t>до 01.07.2024</t>
  </si>
  <si>
    <t>до 30.07.2024</t>
  </si>
  <si>
    <t>до 30.06.2024</t>
  </si>
  <si>
    <t>Дата предполагаемой поставки по информации Постащика</t>
  </si>
  <si>
    <t>до 31.07.2024</t>
  </si>
  <si>
    <t>Извещение от 16.05.2024-24.05.2024 № 0873400003924000698</t>
  </si>
  <si>
    <t>ГК № 0873400003924000526-0001 от 08.05.2024</t>
  </si>
  <si>
    <t>ГК № 0873400003924000550-0001 от 14.05.2024</t>
  </si>
  <si>
    <t>ГК № 0873400003924000457-0001 от 08.05.2024</t>
  </si>
  <si>
    <t>ГК № 0873400003924000501-0001 от 14.05.2024</t>
  </si>
  <si>
    <t>ГК № 0873400003924000531-0001 от 13.05.2024</t>
  </si>
  <si>
    <t>ГК № 0873400003924000540-0001 от 13.05.2024</t>
  </si>
  <si>
    <t>ГК № 0873400003924000554-0001 от 14.05.2024</t>
  </si>
  <si>
    <t>ГК № 0873400003924000552-0001 от 14.05.2024</t>
  </si>
  <si>
    <t>признан несостоявшимся (новые территории)</t>
  </si>
  <si>
    <t>ГК № 0873400003924000553-0001 от 14.05.2024</t>
  </si>
  <si>
    <t>ГК № 0873400003924000532-0001 от 13.05.2024</t>
  </si>
  <si>
    <t>ГК № 0873400003924000548-0001 от 14.05.2024</t>
  </si>
  <si>
    <t xml:space="preserve">ГК № 0873400003924000498-0001  от 02.05.2024 </t>
  </si>
  <si>
    <t>ГК  №0873400003924000426-0001 от 02.05.2024</t>
  </si>
  <si>
    <t>ГК № 0873400003924000493-0001 от 15.05.2024</t>
  </si>
  <si>
    <t xml:space="preserve">ГК № 0873400003924000470-0001 от 26.04.2024 </t>
  </si>
  <si>
    <t>ГК  № 0873400003924000428-0001 от 03.05.2024</t>
  </si>
  <si>
    <t>ГК  № 0873400003924000510-0001 от 03.05.2024</t>
  </si>
  <si>
    <t>ГК № 0873400003924000551-0001 от 14.05.2024</t>
  </si>
  <si>
    <t>ГК № 0873400003924000549-0001 от 14.05.2024</t>
  </si>
  <si>
    <t>ГК  № 0873400003924000479-0001 от 07.05.2024</t>
  </si>
  <si>
    <t>ГК  № 0873400003924000491-0001 от 02.05.2024</t>
  </si>
  <si>
    <t>ГК  № 0873400003924000492-0001 от 02.05.2024</t>
  </si>
  <si>
    <t>ГК  № 0873400003924000514-0001 от 03.05.2024</t>
  </si>
  <si>
    <t>ГК № 0873400003924000458-0001  от 25.04.2024</t>
  </si>
  <si>
    <t>Извещение № 0873400003924000259 от 28.02.2024</t>
  </si>
  <si>
    <t>Извещение № 0873400003924000258 от 28.02.2024</t>
  </si>
  <si>
    <t>Извещение № 0873400003924000351 от 19.03.2024</t>
  </si>
  <si>
    <t>Извещение № 0873400003924000280 от 04.03.2024</t>
  </si>
  <si>
    <t>Извещение № 0873400003924000571 от 26.04.2024</t>
  </si>
  <si>
    <t>Извещение № 0873400003924000568 от 26.04.2024</t>
  </si>
  <si>
    <t xml:space="preserve">Извещение № 0873400003924000247 от 28.02.2024 </t>
  </si>
  <si>
    <t>Извещение № 0873400003924000288 от 04.03.2024</t>
  </si>
  <si>
    <t>Извещение № 0873400003924000279 от 04.03.2024</t>
  </si>
  <si>
    <t>Извещение № 0873400003924000217 от 26.02.2024</t>
  </si>
  <si>
    <t>Извещение № 0873400003924000555 от 26.04.2024</t>
  </si>
  <si>
    <t>Извещение № 0873400003924000232 от 27.02.2024</t>
  </si>
  <si>
    <t>Извещение № 0873400003924000245 от 28.02.2024</t>
  </si>
  <si>
    <t>Извещение № 0873400003924000255 от 28.02.2024</t>
  </si>
  <si>
    <t>Извещение № 0873400003924000134 от 15.02.2024</t>
  </si>
  <si>
    <t>Извещение № 0873400003924000229 от 27.02.2024</t>
  </si>
  <si>
    <t xml:space="preserve">Извещение № 0873400003924000242 от 28.02.2024 </t>
  </si>
  <si>
    <t>Извещение № 0873400003924000567 от 26.04.2024</t>
  </si>
  <si>
    <t>Извещение от 20.05.2024-27.05.2024 № 0873400003924000702</t>
  </si>
  <si>
    <t>Извещение от 20.05.2024-27.05.2024 № 0873400003924000703</t>
  </si>
  <si>
    <t>1 этап - 100 %, 2 этап - 0%</t>
  </si>
  <si>
    <t>поставка по 2 этапу - до 17.07.2024</t>
  </si>
  <si>
    <t>1 этап-01.03.2024; 2 этап - 31.05.2024</t>
  </si>
  <si>
    <t>1 этап - 100%               
2 этап -100%</t>
  </si>
  <si>
    <t>1 этап-100 %, 2 этап -63%</t>
  </si>
  <si>
    <t>% удовлетворения потребности</t>
  </si>
  <si>
    <t>Извещение от 22.05.2024-31.05.2024 № 0873400003924000705</t>
  </si>
  <si>
    <t>Извещение от 22.05.2024-29.05.2024 № 0873400003924000706</t>
  </si>
  <si>
    <t>ГК от 08.05.2024 № 0873400003924000496-0001</t>
  </si>
  <si>
    <t>ГК № 0873400003924000291-0001 от 20.05.2024</t>
  </si>
  <si>
    <t>ГК от 16.05.2024 № 0873400003924000429-0001</t>
  </si>
  <si>
    <t>ГК 17.05.2024 № 0873400003924000433-0001</t>
  </si>
  <si>
    <t>ГК от 17.05.2024 № 0873400003924000438-0001</t>
  </si>
  <si>
    <t>ГК от 21.05.2024 № 0873400003924000463-0001</t>
  </si>
  <si>
    <t>Гк от 17.05.2024 № 0873400003924000469-0001</t>
  </si>
  <si>
    <t>ГК от 20.05.2024 № 0873400003924000495-0001</t>
  </si>
  <si>
    <t>ГК от 17.05.2024 № 0873400003924000513-0001</t>
  </si>
  <si>
    <t>ГК 20.05.2024 № 0873400003924000522-0001</t>
  </si>
  <si>
    <t>ГК от 20.05.2024 № 0873400003924000529-0001</t>
  </si>
  <si>
    <t>ГК от 20.05.2024 № 0873400003924000533-0001</t>
  </si>
  <si>
    <t>ГК от 20.05.2024 № 0873400003924000535-0001</t>
  </si>
  <si>
    <t>ГК от 21.05.2024 № 0873400003924000536-0001</t>
  </si>
  <si>
    <t>ГК от 21.05.2024 № 0873400003924000538-0001</t>
  </si>
  <si>
    <t>ГК от 21.05.2024 № 0873400003924000539-0001</t>
  </si>
  <si>
    <t>ГК от 20.05.2024 № 0873400003924000543-0001</t>
  </si>
  <si>
    <t>ГК от 20.05.2024 № 0873400003924000544-0001</t>
  </si>
  <si>
    <t>ГК от 20.05.2024 № 0873400003924000545-0001</t>
  </si>
  <si>
    <t>ГК от 20.05.2024 № 0873400003924000546-0001</t>
  </si>
  <si>
    <t>ГК от 20.05.2024 № 0873400003924000547-0001</t>
  </si>
  <si>
    <t>ГК от 16.05.2024 № 0873400003924000575-0001</t>
  </si>
  <si>
    <t>ГК от 16.05.2024 № 0873400003924000576-0001</t>
  </si>
  <si>
    <t>ГК от 16.05.2024 № 0873400003924000577-0001</t>
  </si>
  <si>
    <t>ГК от 16.05.2024 № 0873400003924000578-0001</t>
  </si>
  <si>
    <t>ГК от 16.05.2024 № 0873400003924000579-0001</t>
  </si>
  <si>
    <t>ГК от 16.05.2024 № 0873400003924000580-0001</t>
  </si>
  <si>
    <t>ГК от 16.05.2024 № 0873400003924000582-0001</t>
  </si>
  <si>
    <t>ГК 16.05.2024 № 0873400003924000583-0001</t>
  </si>
  <si>
    <t>ГК от 16.05.2024 № 0873400003924000584-0001</t>
  </si>
  <si>
    <t>ГК от 20.05.2024 № 0873400003924000613-0001</t>
  </si>
  <si>
    <t>ГК от 21.05.2024 № 0873400003924000632-0001</t>
  </si>
  <si>
    <t>ГК от 20.05.2024 № 0873400003924000634-0001</t>
  </si>
  <si>
    <t>ГК от 21.05.2024 № 0873400003924000635-0001</t>
  </si>
  <si>
    <t>ГК от 23.05.2024 № 0873400003924000669-0001</t>
  </si>
  <si>
    <t>ГК от 23.05.2024 № 0873400003924000673-0001</t>
  </si>
  <si>
    <t>ГК от 23.05.2024 № 0873400003924000676-0001</t>
  </si>
  <si>
    <t>Извещение от 24.05.2024-13.06.2024 № 0873400003924000717</t>
  </si>
  <si>
    <t>Извещение от 24.05.2024-05.06.2024 № 0873400003924000720</t>
  </si>
  <si>
    <t>Извещение от 24.05.2024-03.06.2024 № 0873400003924000726</t>
  </si>
  <si>
    <t>Извещение от 28.05.2024-05.06.2024 № 0873400003924000735</t>
  </si>
  <si>
    <t>Извещение от 28.05.2024-05.06.2024 № 0873400003924000737</t>
  </si>
  <si>
    <t>Извещение от 28.05.2024-05.06.2024 № 0873400003924000741</t>
  </si>
  <si>
    <t>Извещение от 28.05.2024-04.06.2024 № 0873400003924000743</t>
  </si>
  <si>
    <t>Извещение от 28.05.2024-05.06.2024 № 0873400003924000745</t>
  </si>
  <si>
    <t>Извещение от 29.05.2024-07.06.2024 № 0873400003924000755</t>
  </si>
  <si>
    <t>Извещение от 29.05.2024-17.06.2024 № 0873400003924000771</t>
  </si>
  <si>
    <t>Извещение от 29.05.2024-10.06.2024 № 0873400003924000770</t>
  </si>
  <si>
    <t>ГК № 0873400003924000597-0001 от 27.05.2024</t>
  </si>
  <si>
    <t>ГК № 0873400003924000604-0001 от 27.05.2024</t>
  </si>
  <si>
    <t>ГК № 0873400003924000560-0001 от 27.05.2024</t>
  </si>
  <si>
    <t>1 этап- 100%                                 2 этап - 100 %</t>
  </si>
  <si>
    <t>до 15.06.2024</t>
  </si>
  <si>
    <t>1 эт.-100%, 2 эт. -100%</t>
  </si>
  <si>
    <t>1 эт. 100%, 2 эт. -100%</t>
  </si>
  <si>
    <t>1 этап-100%, 2 этап поставка 100%</t>
  </si>
  <si>
    <t>ГК от 27.05.2024 № 0873400003924000524-0001</t>
  </si>
  <si>
    <t>ГК от 27.05.2024 № 0873400003924000528-0001</t>
  </si>
  <si>
    <t>ГК от 27.05.2024 № 0873400003924000537-0001</t>
  </si>
  <si>
    <t>ГК от 27.05.2024 № 0873400003924000559-0001</t>
  </si>
  <si>
    <t>ГК № 0873400003924000564-0001 от 27.05.2024</t>
  </si>
  <si>
    <t>ГК № 0873400003924000566-0001 от 27.05.2024</t>
  </si>
  <si>
    <t>ГК № 0873400003924000569-0001 от 27.05.2024</t>
  </si>
  <si>
    <t>ГК № 0873400003924000592-0001 от 27.05.2024</t>
  </si>
  <si>
    <t>ГК № 0873400003924000593-0001 от 27.05.2024</t>
  </si>
  <si>
    <t>ГК № 0873400003924000595-0001 от 27.05.2024</t>
  </si>
  <si>
    <t>ГК № 0873400003924000596-0001 от 27.05.2024</t>
  </si>
  <si>
    <t>ГК № 0873400003924000607-0001 от 27.05.2024</t>
  </si>
  <si>
    <t>ГК № 0873400003924000628-0001 от 27.05.2024</t>
  </si>
  <si>
    <t>ГК № 0873400003924000629-0001 от 27.05.2024</t>
  </si>
  <si>
    <t>ГК № 0873400003924000630-0001 от 27.05.2024</t>
  </si>
  <si>
    <t>ГК от 28.05.2024 № 0873400003924000602-0001</t>
  </si>
  <si>
    <t>ГК от 28.05.2024 № 0873400003924000608-0001</t>
  </si>
  <si>
    <t>ГК от 28.05.2024 № 0873400003924000612-0001</t>
  </si>
  <si>
    <t>ГК от 28.05.2024 № 0873400003924000614-0001</t>
  </si>
  <si>
    <t>Гк от 28.05.2024 № 0873400003924000618-0001</t>
  </si>
  <si>
    <t>ГК от 30.05.2024 № 0873400003924000623-0001</t>
  </si>
  <si>
    <t>ГК от 29.05.2024 № 0873400003924000631-0001</t>
  </si>
  <si>
    <t>ГК от 29.05.2024 № 0873400003924000639-0001</t>
  </si>
  <si>
    <t>ГК от 28.05.2024 № 0873400003924000697-0001</t>
  </si>
  <si>
    <t>ГК от 31.05.2024 № 0873400003924000574-0001</t>
  </si>
  <si>
    <t>ГК от 31.05.2024 № 0873400003924000603-0001</t>
  </si>
  <si>
    <t>ГК № 0873400003924000678-0001 от 03.06.2024</t>
  </si>
  <si>
    <t>ГК от 28.05.2024 № 0873400003924000640-0001</t>
  </si>
  <si>
    <t>ГК от 28.05.2024 № 0873400003924000647-0001</t>
  </si>
  <si>
    <t>ГК от 28.05.2024 № 0873400003924000646-0001</t>
  </si>
  <si>
    <t>ГК от 28.05.2024 № 0873400003924000696-0001</t>
  </si>
  <si>
    <t>ГК от 21.05.2024 № 0873400003924000468-0001</t>
  </si>
  <si>
    <t>ГК от 17.05.2024 № 0873400003924000473-0001</t>
  </si>
  <si>
    <t>ГК № 0873400003924000620-0001 от 03.06.2024</t>
  </si>
  <si>
    <t>ГК № 0873400003924000573-0001 от 03.06.2024</t>
  </si>
  <si>
    <t>ГК № 0873400003924000585-0001 от 03.06.2024</t>
  </si>
  <si>
    <t>Извещение от 30.05.2024 № 0873400003924000777</t>
  </si>
  <si>
    <t>1 этап - 100%, 2 этап - 100%</t>
  </si>
  <si>
    <t>1 этап-100%, 2 этап-100%</t>
  </si>
  <si>
    <t>1 этап- 0%                                 2 этап - 0 %</t>
  </si>
  <si>
    <t>ГК от 03.06.2024 № 0873400003924000670-0001</t>
  </si>
  <si>
    <t>ГК от 03.06.2024 № 0873400003924000671-0001</t>
  </si>
  <si>
    <t>ГК от 03.06.2024 № 0873400003924000674-0001</t>
  </si>
  <si>
    <t>ГК от 06.06.2024 № 0873400003924000586-0001</t>
  </si>
  <si>
    <t>ГК от 04.06.2024 № 0873400003924000601-0001</t>
  </si>
  <si>
    <t>ГК от 04.06.2024 № 0873400003924000617-0001</t>
  </si>
  <si>
    <t>ГК от 04.06.2024 № 0873400003924000648-0001</t>
  </si>
  <si>
    <t>ГК от 04.06.2024 № 0873400003924000656-0001</t>
  </si>
  <si>
    <t>ГК от 06.06.2024 № 0873400003924000719-0001</t>
  </si>
  <si>
    <t>ГК от 06.06.2024 № 0873400003924000721-0001</t>
  </si>
  <si>
    <t>ГК № 0873400003924000651-0001 от 07.06.2024</t>
  </si>
  <si>
    <t>ГК от 03.06.2024 № 0873400003924000598-0001</t>
  </si>
  <si>
    <t>ГК № 0873400003924000658-0001 от 07.06.2024</t>
  </si>
  <si>
    <t>ГК от 05.06.2024 № 0873400003924000712-0001</t>
  </si>
  <si>
    <t>ГК № 0873400003924000659-0001 от 07.06.2024</t>
  </si>
  <si>
    <t>ГК № 0873400003924000742-0001 от 07.06.2024</t>
  </si>
  <si>
    <t>ГК № 0873400003924000599-0001 от 27.05.2024</t>
  </si>
  <si>
    <t>ГК от 03.06.2024 № 0873400003924000668-0001</t>
  </si>
  <si>
    <t>аукционная документация</t>
  </si>
  <si>
    <t>1-й этап: 01.09.2024                                                                                                                                             2-й этап: 15.12.2024</t>
  </si>
  <si>
    <t>1 этап - 100%; 2 этап-83%</t>
  </si>
  <si>
    <t>1 этап-100 %,2 этап-100%</t>
  </si>
  <si>
    <t>ГК от 07.06.2024 № 0873400003924000649-0001</t>
  </si>
  <si>
    <t>ГК от 07.06.2024 № 0873400003924000746-0001</t>
  </si>
  <si>
    <t>ГК от 07.06.2024 № 0873400003924000749-0001</t>
  </si>
  <si>
    <t>ГК от 10.06.2024 № 0873400003924000700-0001</t>
  </si>
  <si>
    <t>ГК от 10.06.2024 № 0873400003924000701-0001</t>
  </si>
  <si>
    <t>ГК от 11.06.2024 № 0873400003924000616-0001</t>
  </si>
  <si>
    <t xml:space="preserve">Закупка лекарственных препаратов для лечения высокозатратных нозологий в 2024 году </t>
  </si>
  <si>
    <t>ГК от 17.06.2024 № 0873400003924000587-0001</t>
  </si>
  <si>
    <t>ГК от 14.06.2024 № 0873400003924000776-0001</t>
  </si>
  <si>
    <t>ГК от 14.06.2024 № 0873400003924000778-0001</t>
  </si>
  <si>
    <t>ГК от 06.06.2024 № 0873400003924000657-0001</t>
  </si>
  <si>
    <t>ГК от 06.06.2024 № 0873400003924000672-0001</t>
  </si>
  <si>
    <t>1 этап - 35,14%
2 этап -0 %</t>
  </si>
  <si>
    <t>1 этап- 100%                                 2 этап - 10%</t>
  </si>
  <si>
    <t>1 этап -100%, 2 этап - 83%</t>
  </si>
  <si>
    <t>2 этап до 01.09.2024</t>
  </si>
  <si>
    <t>1 этап- 100%                                 2 этап - 53,11 %</t>
  </si>
  <si>
    <t>2 этап до 30.07.2024</t>
  </si>
  <si>
    <t xml:space="preserve">1 этап - 0%                          2 этап -  0%   </t>
  </si>
  <si>
    <t>1 этап - 100%               
2 этап - 5,01%</t>
  </si>
  <si>
    <t>1 этап - 100%                          2 этап - 13%</t>
  </si>
  <si>
    <t>Извещение от 21.06.2024-01.07.2024 № 0873400003924000808</t>
  </si>
  <si>
    <t>Извещение от 258.06.2024-05.07.2024 № 0873400003924000817</t>
  </si>
  <si>
    <t>ГК от 07.06.2024 № 0873400003924000744-0001</t>
  </si>
  <si>
    <t>ГК  № 0873400003924000753-0001 от 25.06.2024</t>
  </si>
  <si>
    <t>ГК от 26.06.2024 № 0873400003924000518-0001</t>
  </si>
  <si>
    <t>Извещение № 0873400003924000269 от 01.03.2024</t>
  </si>
  <si>
    <t>Извещение № 0873400003924000277 от 01.03.2024</t>
  </si>
  <si>
    <t>Извещение № 0873400003924000200 от 22.02.2024</t>
  </si>
  <si>
    <t>Извещение № 0873400003924000216 от 26.02.2024</t>
  </si>
  <si>
    <t>Извещение от 25.06.2024 № 0873400003924000815</t>
  </si>
  <si>
    <t>01.09.2024, 15.12.2024</t>
  </si>
  <si>
    <t>Извещение № 0873400003924000820 от 27.06.2024</t>
  </si>
  <si>
    <t>ГК от 01.07.2024 № 0873400003924000792</t>
  </si>
  <si>
    <t>ГК от 08.07.2024 № 0873400003924000816</t>
  </si>
  <si>
    <t>Извещение № 0873400003924000819 от 03.07.2024</t>
  </si>
  <si>
    <t>Средний остаток по РФ, мес 11.07.2024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</si>
</sst>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419]General"/>
    <numFmt numFmtId="167" formatCode="&quot; &quot;#,##0.00&quot;   &quot;;&quot;-&quot;#,##0.00&quot;   &quot;;&quot; -&quot;00&quot;   &quot;;&quot; &quot;@&quot; &quot;"/>
    <numFmt numFmtId="168" formatCode="dd&quot;.&quot;mm&quot;.&quot;yyyy"/>
    <numFmt numFmtId="169" formatCode="[$-419]#,##0.00"/>
    <numFmt numFmtId="170" formatCode="#,##0.000"/>
    <numFmt numFmtId="171" formatCode="#&quot; &quot;###&quot; &quot;##0.00"/>
    <numFmt numFmtId="172" formatCode="#&quot; &quot;###&quot; &quot;##0.000"/>
    <numFmt numFmtId="173" formatCode="#&quot; &quot;###&quot; &quot;###&quot; &quot;##0.00"/>
    <numFmt numFmtId="174" formatCode="#,##0.00&quot; &quot;[$руб.-419];[Red]&quot;-&quot;#,##0.00&quot; &quot;[$руб.-419]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0.000"/>
    <numFmt numFmtId="181" formatCode="#,##0.00000"/>
    <numFmt numFmtId="182" formatCode="0.000000"/>
    <numFmt numFmtId="183" formatCode="#,##0.000000"/>
    <numFmt numFmtId="184" formatCode="[$-FC19]d\ mmmm\ yyyy\ &quot;г.&quot;"/>
    <numFmt numFmtId="185" formatCode="###\ ###\ ###\ ###\ ##0.00"/>
    <numFmt numFmtId="186" formatCode="[$-419]#,##0.0"/>
  </numFmts>
  <fonts count="70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6" fontId="40" fillId="0" borderId="0" applyBorder="0" applyProtection="0">
      <alignment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0" borderId="0" applyNumberFormat="0" applyBorder="0" applyProtection="0">
      <alignment/>
    </xf>
    <xf numFmtId="174" fontId="42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166" fontId="54" fillId="0" borderId="0" applyBorder="0" applyProtection="0">
      <alignment/>
    </xf>
    <xf numFmtId="166" fontId="55" fillId="0" borderId="0" applyBorder="0" applyProtection="0">
      <alignment/>
    </xf>
    <xf numFmtId="166" fontId="40" fillId="0" borderId="0" applyBorder="0" applyProtection="0">
      <alignment/>
    </xf>
    <xf numFmtId="0" fontId="38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166" fontId="62" fillId="0" borderId="0" xfId="33" applyFont="1" applyFill="1" applyAlignment="1">
      <alignment/>
    </xf>
    <xf numFmtId="166" fontId="62" fillId="8" borderId="10" xfId="33" applyFont="1" applyFill="1" applyBorder="1" applyAlignment="1">
      <alignment horizontal="center" vertical="center" wrapText="1"/>
    </xf>
    <xf numFmtId="166" fontId="62" fillId="7" borderId="10" xfId="33" applyFont="1" applyFill="1" applyBorder="1" applyAlignment="1">
      <alignment horizontal="center" vertical="center" wrapText="1"/>
    </xf>
    <xf numFmtId="4" fontId="3" fillId="0" borderId="10" xfId="3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9" fontId="62" fillId="0" borderId="0" xfId="33" applyNumberFormat="1" applyFont="1" applyFill="1" applyAlignment="1">
      <alignment horizontal="center"/>
    </xf>
    <xf numFmtId="4" fontId="62" fillId="0" borderId="0" xfId="33" applyNumberFormat="1" applyFont="1" applyFill="1" applyAlignment="1">
      <alignment horizontal="center" vertical="center" wrapText="1"/>
    </xf>
    <xf numFmtId="167" fontId="3" fillId="0" borderId="10" xfId="69" applyFont="1" applyFill="1" applyBorder="1" applyAlignment="1">
      <alignment horizontal="center" vertical="center" wrapText="1"/>
    </xf>
    <xf numFmtId="169" fontId="62" fillId="0" borderId="10" xfId="33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167" fontId="62" fillId="0" borderId="10" xfId="69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/>
    </xf>
    <xf numFmtId="183" fontId="62" fillId="0" borderId="0" xfId="33" applyNumberFormat="1" applyFont="1" applyFill="1" applyAlignment="1">
      <alignment horizontal="center"/>
    </xf>
    <xf numFmtId="169" fontId="62" fillId="0" borderId="10" xfId="33" applyNumberFormat="1" applyFont="1" applyFill="1" applyBorder="1" applyAlignment="1">
      <alignment horizontal="center"/>
    </xf>
    <xf numFmtId="166" fontId="62" fillId="0" borderId="10" xfId="33" applyFont="1" applyFill="1" applyBorder="1" applyAlignment="1">
      <alignment horizontal="center" vertical="center" wrapText="1"/>
    </xf>
    <xf numFmtId="169" fontId="3" fillId="0" borderId="10" xfId="33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 applyProtection="1">
      <alignment horizontal="center" vertical="center" wrapText="1"/>
      <protection/>
    </xf>
    <xf numFmtId="183" fontId="62" fillId="0" borderId="10" xfId="33" applyNumberFormat="1" applyFont="1" applyFill="1" applyBorder="1" applyAlignment="1">
      <alignment horizontal="center"/>
    </xf>
    <xf numFmtId="169" fontId="62" fillId="0" borderId="10" xfId="33" applyNumberFormat="1" applyFont="1" applyFill="1" applyBorder="1" applyAlignment="1">
      <alignment/>
    </xf>
    <xf numFmtId="180" fontId="62" fillId="0" borderId="10" xfId="33" applyNumberFormat="1" applyFont="1" applyFill="1" applyBorder="1" applyAlignment="1">
      <alignment horizontal="center"/>
    </xf>
    <xf numFmtId="4" fontId="62" fillId="0" borderId="10" xfId="69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166" fontId="3" fillId="0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4" fontId="3" fillId="0" borderId="10" xfId="6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6" fontId="62" fillId="0" borderId="0" xfId="33" applyFont="1" applyFill="1" applyAlignment="1">
      <alignment vertical="center"/>
    </xf>
    <xf numFmtId="166" fontId="62" fillId="0" borderId="10" xfId="33" applyFont="1" applyFill="1" applyBorder="1" applyAlignment="1">
      <alignment horizontal="center" vertical="center" wrapText="1"/>
    </xf>
    <xf numFmtId="166" fontId="62" fillId="7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2" fillId="7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4" fontId="62" fillId="0" borderId="10" xfId="33" applyNumberFormat="1" applyFont="1" applyFill="1" applyBorder="1" applyAlignment="1">
      <alignment horizontal="center" vertical="center" wrapText="1"/>
    </xf>
    <xf numFmtId="4" fontId="3" fillId="0" borderId="0" xfId="33" applyNumberFormat="1" applyFont="1" applyFill="1" applyAlignment="1">
      <alignment horizontal="center" vertical="center" wrapText="1"/>
    </xf>
    <xf numFmtId="4" fontId="2" fillId="0" borderId="10" xfId="33" applyNumberFormat="1" applyFont="1" applyFill="1" applyBorder="1" applyAlignment="1">
      <alignment horizontal="center" vertical="center" wrapText="1"/>
    </xf>
    <xf numFmtId="4" fontId="63" fillId="0" borderId="10" xfId="33" applyNumberFormat="1" applyFont="1" applyFill="1" applyBorder="1" applyAlignment="1">
      <alignment horizontal="center" vertical="center" wrapText="1"/>
    </xf>
    <xf numFmtId="166" fontId="62" fillId="0" borderId="11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2" fillId="7" borderId="10" xfId="33" applyFont="1" applyFill="1" applyBorder="1" applyAlignment="1">
      <alignment horizontal="center" vertical="center" wrapText="1"/>
    </xf>
    <xf numFmtId="166" fontId="3" fillId="0" borderId="10" xfId="33" applyFont="1" applyFill="1" applyBorder="1" applyAlignment="1">
      <alignment/>
    </xf>
    <xf numFmtId="166" fontId="3" fillId="0" borderId="0" xfId="33" applyFont="1" applyFill="1" applyAlignment="1">
      <alignment/>
    </xf>
    <xf numFmtId="166" fontId="62" fillId="7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2" fillId="0" borderId="12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2" fillId="7" borderId="10" xfId="33" applyFont="1" applyFill="1" applyBorder="1" applyAlignment="1">
      <alignment horizontal="center" vertical="center" wrapText="1"/>
    </xf>
    <xf numFmtId="166" fontId="63" fillId="0" borderId="10" xfId="33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4" fontId="63" fillId="0" borderId="11" xfId="33" applyNumberFormat="1" applyFont="1" applyFill="1" applyBorder="1" applyAlignment="1">
      <alignment vertical="center" wrapText="1"/>
    </xf>
    <xf numFmtId="4" fontId="62" fillId="0" borderId="11" xfId="3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3" fillId="0" borderId="10" xfId="33" applyNumberFormat="1" applyFont="1" applyFill="1" applyBorder="1" applyAlignment="1">
      <alignment/>
    </xf>
    <xf numFmtId="0" fontId="62" fillId="0" borderId="10" xfId="33" applyNumberFormat="1" applyFont="1" applyFill="1" applyBorder="1" applyAlignment="1">
      <alignment horizontal="center" vertical="center" wrapText="1"/>
    </xf>
    <xf numFmtId="0" fontId="62" fillId="0" borderId="0" xfId="33" applyNumberFormat="1" applyFont="1" applyFill="1" applyAlignment="1">
      <alignment horizontal="center" vertical="center" wrapText="1"/>
    </xf>
    <xf numFmtId="166" fontId="3" fillId="13" borderId="10" xfId="33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2" fillId="0" borderId="0" xfId="33" applyNumberFormat="1" applyFont="1" applyFill="1" applyAlignment="1">
      <alignment/>
    </xf>
    <xf numFmtId="14" fontId="62" fillId="0" borderId="10" xfId="33" applyNumberFormat="1" applyFont="1" applyFill="1" applyBorder="1" applyAlignment="1">
      <alignment horizontal="center" vertical="center" wrapText="1"/>
    </xf>
    <xf numFmtId="14" fontId="62" fillId="0" borderId="10" xfId="69" applyNumberFormat="1" applyFont="1" applyFill="1" applyBorder="1" applyAlignment="1">
      <alignment horizontal="center" vertical="center" wrapText="1"/>
    </xf>
    <xf numFmtId="10" fontId="62" fillId="0" borderId="10" xfId="69" applyNumberFormat="1" applyFont="1" applyFill="1" applyBorder="1" applyAlignment="1">
      <alignment horizontal="center" vertical="center" wrapText="1"/>
    </xf>
    <xf numFmtId="10" fontId="62" fillId="0" borderId="10" xfId="33" applyNumberFormat="1" applyFont="1" applyFill="1" applyBorder="1" applyAlignment="1">
      <alignment horizontal="center" vertical="center" wrapText="1"/>
    </xf>
    <xf numFmtId="14" fontId="62" fillId="0" borderId="10" xfId="0" applyNumberFormat="1" applyFont="1" applyFill="1" applyBorder="1" applyAlignment="1" applyProtection="1">
      <alignment horizontal="center" vertical="center" wrapText="1"/>
      <protection/>
    </xf>
    <xf numFmtId="14" fontId="62" fillId="0" borderId="10" xfId="33" applyNumberFormat="1" applyFont="1" applyFill="1" applyBorder="1" applyAlignment="1">
      <alignment/>
    </xf>
    <xf numFmtId="14" fontId="62" fillId="0" borderId="0" xfId="33" applyNumberFormat="1" applyFont="1" applyFill="1" applyAlignment="1">
      <alignment/>
    </xf>
    <xf numFmtId="0" fontId="63" fillId="0" borderId="10" xfId="33" applyNumberFormat="1" applyFont="1" applyFill="1" applyBorder="1" applyAlignment="1">
      <alignment horizontal="center" vertical="center" wrapText="1"/>
    </xf>
    <xf numFmtId="4" fontId="63" fillId="0" borderId="10" xfId="33" applyNumberFormat="1" applyFont="1" applyFill="1" applyBorder="1" applyAlignment="1">
      <alignment horizontal="center" vertical="center" wrapText="1"/>
    </xf>
    <xf numFmtId="166" fontId="63" fillId="0" borderId="10" xfId="33" applyFont="1" applyFill="1" applyBorder="1" applyAlignment="1">
      <alignment horizontal="center" vertical="center"/>
    </xf>
    <xf numFmtId="166" fontId="63" fillId="0" borderId="10" xfId="33" applyFont="1" applyFill="1" applyBorder="1" applyAlignment="1">
      <alignment horizontal="center"/>
    </xf>
    <xf numFmtId="169" fontId="63" fillId="0" borderId="10" xfId="33" applyNumberFormat="1" applyFont="1" applyFill="1" applyBorder="1" applyAlignment="1">
      <alignment horizontal="center"/>
    </xf>
    <xf numFmtId="183" fontId="63" fillId="0" borderId="10" xfId="33" applyNumberFormat="1" applyFont="1" applyFill="1" applyBorder="1" applyAlignment="1">
      <alignment horizontal="center"/>
    </xf>
    <xf numFmtId="14" fontId="63" fillId="0" borderId="10" xfId="33" applyNumberFormat="1" applyFont="1" applyFill="1" applyBorder="1" applyAlignment="1">
      <alignment horizontal="center"/>
    </xf>
    <xf numFmtId="0" fontId="63" fillId="0" borderId="10" xfId="33" applyNumberFormat="1" applyFont="1" applyFill="1" applyBorder="1" applyAlignment="1">
      <alignment horizontal="center"/>
    </xf>
    <xf numFmtId="166" fontId="2" fillId="0" borderId="10" xfId="33" applyFont="1" applyFill="1" applyBorder="1" applyAlignment="1">
      <alignment horizontal="center"/>
    </xf>
    <xf numFmtId="166" fontId="62" fillId="0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/>
    </xf>
    <xf numFmtId="166" fontId="62" fillId="0" borderId="10" xfId="33" applyFont="1" applyFill="1" applyBorder="1" applyAlignment="1">
      <alignment horizontal="center" vertical="center" wrapText="1"/>
    </xf>
    <xf numFmtId="4" fontId="62" fillId="0" borderId="0" xfId="33" applyNumberFormat="1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4" fontId="3" fillId="0" borderId="0" xfId="33" applyNumberFormat="1" applyFont="1" applyFill="1" applyBorder="1" applyAlignment="1">
      <alignment horizontal="center" vertical="center" wrapText="1"/>
    </xf>
    <xf numFmtId="166" fontId="63" fillId="0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4" fontId="62" fillId="0" borderId="12" xfId="33" applyNumberFormat="1" applyFont="1" applyFill="1" applyBorder="1" applyAlignment="1">
      <alignment horizontal="center" vertical="center" wrapText="1"/>
    </xf>
    <xf numFmtId="4" fontId="63" fillId="0" borderId="10" xfId="33" applyNumberFormat="1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166" fontId="62" fillId="0" borderId="0" xfId="33" applyFont="1" applyFill="1" applyAlignment="1">
      <alignment horizontal="center"/>
    </xf>
    <xf numFmtId="166" fontId="62" fillId="0" borderId="0" xfId="33" applyFont="1" applyFill="1" applyAlignment="1">
      <alignment horizontal="center" vertical="center"/>
    </xf>
    <xf numFmtId="4" fontId="3" fillId="0" borderId="12" xfId="33" applyNumberFormat="1" applyFont="1" applyFill="1" applyBorder="1" applyAlignment="1">
      <alignment horizontal="center" vertical="center" wrapText="1"/>
    </xf>
    <xf numFmtId="14" fontId="62" fillId="0" borderId="12" xfId="33" applyNumberFormat="1" applyFont="1" applyFill="1" applyBorder="1" applyAlignment="1">
      <alignment horizontal="center" vertical="center" wrapText="1"/>
    </xf>
    <xf numFmtId="167" fontId="62" fillId="0" borderId="10" xfId="69" applyFont="1" applyFill="1" applyBorder="1" applyAlignment="1">
      <alignment horizontal="center" vertical="center" wrapText="1"/>
    </xf>
    <xf numFmtId="4" fontId="62" fillId="0" borderId="12" xfId="33" applyNumberFormat="1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4" fontId="62" fillId="0" borderId="12" xfId="33" applyNumberFormat="1" applyFont="1" applyFill="1" applyBorder="1" applyAlignment="1">
      <alignment horizontal="center" vertical="center" wrapText="1"/>
    </xf>
    <xf numFmtId="4" fontId="62" fillId="0" borderId="13" xfId="33" applyNumberFormat="1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3" fillId="0" borderId="13" xfId="33" applyFont="1" applyFill="1" applyBorder="1" applyAlignment="1">
      <alignment horizontal="center" vertical="center" wrapText="1"/>
    </xf>
    <xf numFmtId="167" fontId="62" fillId="0" borderId="12" xfId="69" applyFont="1" applyFill="1" applyBorder="1" applyAlignment="1">
      <alignment horizontal="center" vertical="center" wrapText="1"/>
    </xf>
    <xf numFmtId="14" fontId="62" fillId="0" borderId="12" xfId="69" applyNumberFormat="1" applyFont="1" applyFill="1" applyBorder="1" applyAlignment="1">
      <alignment horizontal="center" vertical="center" wrapText="1"/>
    </xf>
    <xf numFmtId="4" fontId="62" fillId="0" borderId="13" xfId="69" applyNumberFormat="1" applyFont="1" applyFill="1" applyBorder="1" applyAlignment="1">
      <alignment horizontal="center" vertical="center" wrapText="1"/>
    </xf>
    <xf numFmtId="4" fontId="3" fillId="0" borderId="13" xfId="69" applyNumberFormat="1" applyFont="1" applyFill="1" applyBorder="1" applyAlignment="1">
      <alignment horizontal="center" vertical="center" wrapText="1"/>
    </xf>
    <xf numFmtId="14" fontId="62" fillId="0" borderId="13" xfId="69" applyNumberFormat="1" applyFont="1" applyFill="1" applyBorder="1" applyAlignment="1">
      <alignment horizontal="center" vertical="center" wrapText="1"/>
    </xf>
    <xf numFmtId="169" fontId="66" fillId="0" borderId="10" xfId="33" applyNumberFormat="1" applyFont="1" applyFill="1" applyBorder="1" applyAlignment="1">
      <alignment/>
    </xf>
    <xf numFmtId="169" fontId="67" fillId="0" borderId="10" xfId="33" applyNumberFormat="1" applyFont="1" applyFill="1" applyBorder="1" applyAlignment="1">
      <alignment horizontal="center"/>
    </xf>
    <xf numFmtId="169" fontId="66" fillId="0" borderId="0" xfId="33" applyNumberFormat="1" applyFont="1" applyFill="1" applyAlignment="1">
      <alignment/>
    </xf>
    <xf numFmtId="166" fontId="62" fillId="0" borderId="10" xfId="33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3" fillId="0" borderId="12" xfId="33" applyFont="1" applyFill="1" applyBorder="1" applyAlignment="1">
      <alignment horizontal="center" vertical="center" wrapText="1"/>
    </xf>
    <xf numFmtId="10" fontId="62" fillId="0" borderId="11" xfId="33" applyNumberFormat="1" applyFont="1" applyFill="1" applyBorder="1" applyAlignment="1">
      <alignment horizontal="center" vertical="center" wrapText="1"/>
    </xf>
    <xf numFmtId="10" fontId="62" fillId="0" borderId="11" xfId="69" applyNumberFormat="1" applyFont="1" applyFill="1" applyBorder="1" applyAlignment="1">
      <alignment horizontal="center" vertical="center" wrapText="1"/>
    </xf>
    <xf numFmtId="0" fontId="62" fillId="0" borderId="10" xfId="33" applyNumberFormat="1" applyFont="1" applyFill="1" applyBorder="1" applyAlignment="1">
      <alignment/>
    </xf>
    <xf numFmtId="9" fontId="68" fillId="0" borderId="11" xfId="0" applyNumberFormat="1" applyFont="1" applyFill="1" applyBorder="1" applyAlignment="1">
      <alignment horizontal="center" vertical="center" wrapText="1"/>
    </xf>
    <xf numFmtId="9" fontId="68" fillId="0" borderId="10" xfId="0" applyNumberFormat="1" applyFont="1" applyFill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4" fontId="62" fillId="0" borderId="12" xfId="33" applyNumberFormat="1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9" fontId="62" fillId="0" borderId="10" xfId="33" applyNumberFormat="1" applyFont="1" applyFill="1" applyBorder="1" applyAlignment="1">
      <alignment horizontal="center" vertical="center" wrapText="1"/>
    </xf>
    <xf numFmtId="167" fontId="62" fillId="0" borderId="10" xfId="69" applyFont="1" applyFill="1" applyBorder="1" applyAlignment="1">
      <alignment horizontal="center" vertical="center" wrapText="1"/>
    </xf>
    <xf numFmtId="4" fontId="3" fillId="0" borderId="12" xfId="69" applyNumberFormat="1" applyFont="1" applyFill="1" applyBorder="1" applyAlignment="1">
      <alignment horizontal="center" vertical="center" wrapText="1"/>
    </xf>
    <xf numFmtId="10" fontId="62" fillId="0" borderId="15" xfId="33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1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7" fontId="3" fillId="15" borderId="10" xfId="69" applyFont="1" applyFill="1" applyBorder="1" applyAlignment="1">
      <alignment horizontal="center" vertical="center" wrapText="1"/>
    </xf>
    <xf numFmtId="165" fontId="4" fillId="0" borderId="10" xfId="71" applyFont="1" applyFill="1" applyBorder="1" applyAlignment="1">
      <alignment horizontal="center" vertical="center" wrapText="1"/>
    </xf>
    <xf numFmtId="167" fontId="3" fillId="0" borderId="12" xfId="69" applyFont="1" applyFill="1" applyBorder="1" applyAlignment="1">
      <alignment horizontal="center" vertical="center" wrapText="1"/>
    </xf>
    <xf numFmtId="167" fontId="3" fillId="0" borderId="13" xfId="69" applyFont="1" applyFill="1" applyBorder="1" applyAlignment="1">
      <alignment horizontal="center" vertical="center" wrapText="1"/>
    </xf>
    <xf numFmtId="4" fontId="3" fillId="15" borderId="10" xfId="33" applyNumberFormat="1" applyFont="1" applyFill="1" applyBorder="1" applyAlignment="1">
      <alignment horizontal="center" vertical="center" wrapText="1"/>
    </xf>
    <xf numFmtId="165" fontId="4" fillId="15" borderId="10" xfId="71" applyFont="1" applyFill="1" applyBorder="1" applyAlignment="1">
      <alignment horizontal="center" vertical="center" wrapText="1"/>
    </xf>
    <xf numFmtId="169" fontId="4" fillId="0" borderId="10" xfId="33" applyNumberFormat="1" applyFont="1" applyFill="1" applyBorder="1" applyAlignment="1">
      <alignment horizontal="center" vertical="center" wrapText="1"/>
    </xf>
    <xf numFmtId="167" fontId="3" fillId="0" borderId="10" xfId="69" applyFont="1" applyFill="1" applyBorder="1" applyAlignment="1">
      <alignment wrapText="1"/>
    </xf>
    <xf numFmtId="167" fontId="2" fillId="0" borderId="10" xfId="69" applyFont="1" applyFill="1" applyBorder="1" applyAlignment="1">
      <alignment horizontal="center" wrapText="1"/>
    </xf>
    <xf numFmtId="167" fontId="3" fillId="0" borderId="0" xfId="69" applyFont="1" applyFill="1" applyAlignment="1">
      <alignment wrapText="1"/>
    </xf>
    <xf numFmtId="49" fontId="65" fillId="0" borderId="10" xfId="0" applyNumberFormat="1" applyFont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85" fontId="65" fillId="0" borderId="13" xfId="0" applyNumberFormat="1" applyFont="1" applyBorder="1" applyAlignment="1">
      <alignment horizontal="center" vertical="center" wrapText="1"/>
    </xf>
    <xf numFmtId="169" fontId="62" fillId="0" borderId="10" xfId="33" applyNumberFormat="1" applyFont="1" applyFill="1" applyBorder="1" applyAlignment="1">
      <alignment horizontal="center" vertical="center" wrapText="1"/>
    </xf>
    <xf numFmtId="185" fontId="65" fillId="0" borderId="10" xfId="0" applyNumberFormat="1" applyFont="1" applyBorder="1" applyAlignment="1">
      <alignment horizontal="center" vertical="center" wrapText="1"/>
    </xf>
    <xf numFmtId="185" fontId="65" fillId="0" borderId="12" xfId="0" applyNumberFormat="1" applyFont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4" fontId="62" fillId="0" borderId="12" xfId="33" applyNumberFormat="1" applyFont="1" applyFill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vertical="center" wrapText="1"/>
    </xf>
    <xf numFmtId="4" fontId="62" fillId="0" borderId="14" xfId="33" applyNumberFormat="1" applyFont="1" applyFill="1" applyBorder="1" applyAlignment="1">
      <alignment horizontal="center" vertical="center" wrapText="1"/>
    </xf>
    <xf numFmtId="169" fontId="62" fillId="0" borderId="14" xfId="33" applyNumberFormat="1" applyFont="1" applyFill="1" applyBorder="1" applyAlignment="1">
      <alignment horizontal="center" vertical="center" wrapText="1"/>
    </xf>
    <xf numFmtId="185" fontId="65" fillId="0" borderId="14" xfId="0" applyNumberFormat="1" applyFont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4" fontId="62" fillId="0" borderId="0" xfId="33" applyNumberFormat="1" applyFont="1" applyFill="1" applyAlignment="1">
      <alignment horizontal="center" vertical="center"/>
    </xf>
    <xf numFmtId="49" fontId="65" fillId="15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62" fillId="0" borderId="12" xfId="33" applyNumberFormat="1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9" fontId="62" fillId="0" borderId="14" xfId="33" applyNumberFormat="1" applyFont="1" applyFill="1" applyBorder="1" applyAlignment="1">
      <alignment horizontal="center" vertical="center" wrapText="1"/>
    </xf>
    <xf numFmtId="10" fontId="62" fillId="13" borderId="10" xfId="69" applyNumberFormat="1" applyFont="1" applyFill="1" applyBorder="1" applyAlignment="1">
      <alignment horizontal="center" vertical="center" wrapText="1"/>
    </xf>
    <xf numFmtId="10" fontId="62" fillId="13" borderId="10" xfId="33" applyNumberFormat="1" applyFont="1" applyFill="1" applyBorder="1" applyAlignment="1">
      <alignment horizontal="center" vertical="center" wrapText="1"/>
    </xf>
    <xf numFmtId="10" fontId="62" fillId="13" borderId="11" xfId="33" applyNumberFormat="1" applyFont="1" applyFill="1" applyBorder="1" applyAlignment="1">
      <alignment horizontal="center" vertical="center" wrapText="1"/>
    </xf>
    <xf numFmtId="10" fontId="62" fillId="13" borderId="11" xfId="69" applyNumberFormat="1" applyFont="1" applyFill="1" applyBorder="1" applyAlignment="1">
      <alignment horizontal="center" vertical="center" wrapText="1"/>
    </xf>
    <xf numFmtId="9" fontId="68" fillId="13" borderId="11" xfId="0" applyNumberFormat="1" applyFont="1" applyFill="1" applyBorder="1" applyAlignment="1">
      <alignment horizontal="center" vertical="center" wrapText="1"/>
    </xf>
    <xf numFmtId="10" fontId="62" fillId="7" borderId="11" xfId="33" applyNumberFormat="1" applyFont="1" applyFill="1" applyBorder="1" applyAlignment="1">
      <alignment horizontal="center" vertical="center" wrapText="1"/>
    </xf>
    <xf numFmtId="10" fontId="62" fillId="13" borderId="15" xfId="69" applyNumberFormat="1" applyFont="1" applyFill="1" applyBorder="1" applyAlignment="1">
      <alignment horizontal="center" vertical="center" wrapText="1"/>
    </xf>
    <xf numFmtId="10" fontId="62" fillId="7" borderId="11" xfId="69" applyNumberFormat="1" applyFont="1" applyFill="1" applyBorder="1" applyAlignment="1">
      <alignment horizontal="center" vertical="center" wrapText="1"/>
    </xf>
    <xf numFmtId="185" fontId="65" fillId="0" borderId="10" xfId="0" applyNumberFormat="1" applyFont="1" applyBorder="1" applyAlignment="1">
      <alignment horizontal="center" vertical="center" wrapText="1"/>
    </xf>
    <xf numFmtId="169" fontId="62" fillId="0" borderId="14" xfId="33" applyNumberFormat="1" applyFont="1" applyFill="1" applyBorder="1" applyAlignment="1">
      <alignment horizontal="center" vertical="center" wrapText="1"/>
    </xf>
    <xf numFmtId="169" fontId="62" fillId="0" borderId="13" xfId="33" applyNumberFormat="1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4" fontId="63" fillId="0" borderId="10" xfId="33" applyNumberFormat="1" applyFont="1" applyFill="1" applyBorder="1" applyAlignment="1">
      <alignment horizontal="center"/>
    </xf>
    <xf numFmtId="49" fontId="65" fillId="0" borderId="10" xfId="0" applyNumberFormat="1" applyFont="1" applyFill="1" applyBorder="1" applyAlignment="1">
      <alignment horizontal="center" vertical="center" wrapText="1"/>
    </xf>
    <xf numFmtId="185" fontId="69" fillId="0" borderId="10" xfId="0" applyNumberFormat="1" applyFont="1" applyBorder="1" applyAlignment="1">
      <alignment horizontal="center" vertical="center" wrapText="1"/>
    </xf>
    <xf numFmtId="185" fontId="65" fillId="0" borderId="10" xfId="0" applyNumberFormat="1" applyFont="1" applyBorder="1" applyAlignment="1">
      <alignment horizontal="center" vertical="center" wrapText="1"/>
    </xf>
    <xf numFmtId="169" fontId="62" fillId="0" borderId="12" xfId="33" applyNumberFormat="1" applyFont="1" applyFill="1" applyBorder="1" applyAlignment="1">
      <alignment horizontal="center" vertical="center" wrapText="1"/>
    </xf>
    <xf numFmtId="169" fontId="62" fillId="0" borderId="14" xfId="33" applyNumberFormat="1" applyFont="1" applyFill="1" applyBorder="1" applyAlignment="1">
      <alignment horizontal="center" vertical="center" wrapText="1"/>
    </xf>
    <xf numFmtId="169" fontId="62" fillId="0" borderId="13" xfId="33" applyNumberFormat="1" applyFont="1" applyFill="1" applyBorder="1" applyAlignment="1">
      <alignment horizontal="center" vertical="center" wrapText="1"/>
    </xf>
    <xf numFmtId="4" fontId="62" fillId="0" borderId="12" xfId="0" applyNumberFormat="1" applyFont="1" applyFill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vertic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0" fontId="62" fillId="0" borderId="12" xfId="33" applyNumberFormat="1" applyFont="1" applyFill="1" applyBorder="1" applyAlignment="1">
      <alignment horizontal="center" vertical="center" wrapText="1"/>
    </xf>
    <xf numFmtId="0" fontId="62" fillId="0" borderId="14" xfId="33" applyNumberFormat="1" applyFont="1" applyFill="1" applyBorder="1" applyAlignment="1">
      <alignment horizontal="center" vertical="center" wrapText="1"/>
    </xf>
    <xf numFmtId="0" fontId="62" fillId="0" borderId="13" xfId="33" applyNumberFormat="1" applyFont="1" applyFill="1" applyBorder="1" applyAlignment="1">
      <alignment horizontal="center" vertical="center" wrapText="1"/>
    </xf>
    <xf numFmtId="166" fontId="62" fillId="0" borderId="12" xfId="33" applyFont="1" applyFill="1" applyBorder="1" applyAlignment="1">
      <alignment horizontal="center" vertical="center" wrapText="1"/>
    </xf>
    <xf numFmtId="166" fontId="62" fillId="0" borderId="14" xfId="33" applyFont="1" applyFill="1" applyBorder="1" applyAlignment="1">
      <alignment horizontal="center" vertical="center" wrapText="1"/>
    </xf>
    <xf numFmtId="166" fontId="62" fillId="0" borderId="13" xfId="33" applyFont="1" applyFill="1" applyBorder="1" applyAlignment="1">
      <alignment horizontal="center" vertical="center" wrapText="1"/>
    </xf>
    <xf numFmtId="166" fontId="3" fillId="0" borderId="12" xfId="33" applyFont="1" applyFill="1" applyBorder="1" applyAlignment="1">
      <alignment horizontal="center" vertical="center" wrapText="1"/>
    </xf>
    <xf numFmtId="166" fontId="3" fillId="0" borderId="14" xfId="33" applyFont="1" applyFill="1" applyBorder="1" applyAlignment="1">
      <alignment horizontal="center" vertical="center" wrapText="1"/>
    </xf>
    <xf numFmtId="166" fontId="3" fillId="0" borderId="13" xfId="33" applyFont="1" applyFill="1" applyBorder="1" applyAlignment="1">
      <alignment horizontal="center" vertical="center" wrapText="1"/>
    </xf>
    <xf numFmtId="185" fontId="65" fillId="0" borderId="12" xfId="0" applyNumberFormat="1" applyFont="1" applyBorder="1" applyAlignment="1">
      <alignment horizontal="center" vertical="center" wrapText="1"/>
    </xf>
    <xf numFmtId="185" fontId="65" fillId="0" borderId="14" xfId="0" applyNumberFormat="1" applyFont="1" applyBorder="1" applyAlignment="1">
      <alignment horizontal="center" vertical="center" wrapText="1"/>
    </xf>
    <xf numFmtId="185" fontId="65" fillId="0" borderId="13" xfId="0" applyNumberFormat="1" applyFont="1" applyBorder="1" applyAlignment="1">
      <alignment horizontal="center" vertical="center" wrapText="1"/>
    </xf>
    <xf numFmtId="169" fontId="65" fillId="0" borderId="12" xfId="0" applyNumberFormat="1" applyFont="1" applyBorder="1" applyAlignment="1">
      <alignment horizontal="center" vertical="center" wrapText="1"/>
    </xf>
    <xf numFmtId="169" fontId="65" fillId="0" borderId="14" xfId="0" applyNumberFormat="1" applyFont="1" applyBorder="1" applyAlignment="1">
      <alignment horizontal="center" vertical="center" wrapText="1"/>
    </xf>
    <xf numFmtId="169" fontId="6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2" fillId="0" borderId="12" xfId="33" applyNumberFormat="1" applyFont="1" applyFill="1" applyBorder="1" applyAlignment="1">
      <alignment horizontal="center" vertical="center" wrapText="1"/>
    </xf>
    <xf numFmtId="49" fontId="62" fillId="0" borderId="14" xfId="33" applyNumberFormat="1" applyFont="1" applyFill="1" applyBorder="1" applyAlignment="1">
      <alignment horizontal="center" vertical="center" wrapText="1"/>
    </xf>
    <xf numFmtId="49" fontId="62" fillId="0" borderId="13" xfId="33" applyNumberFormat="1" applyFont="1" applyFill="1" applyBorder="1" applyAlignment="1">
      <alignment horizontal="center" vertical="center" wrapText="1"/>
    </xf>
    <xf numFmtId="4" fontId="62" fillId="0" borderId="12" xfId="33" applyNumberFormat="1" applyFont="1" applyFill="1" applyBorder="1" applyAlignment="1">
      <alignment horizontal="center" vertical="center" wrapText="1"/>
    </xf>
    <xf numFmtId="4" fontId="62" fillId="0" borderId="13" xfId="33" applyNumberFormat="1" applyFont="1" applyFill="1" applyBorder="1" applyAlignment="1">
      <alignment horizontal="center" vertical="center" wrapText="1"/>
    </xf>
    <xf numFmtId="0" fontId="62" fillId="0" borderId="12" xfId="33" applyNumberFormat="1" applyFont="1" applyFill="1" applyBorder="1" applyAlignment="1">
      <alignment horizontal="center" vertical="center"/>
    </xf>
    <xf numFmtId="0" fontId="62" fillId="0" borderId="14" xfId="33" applyNumberFormat="1" applyFont="1" applyFill="1" applyBorder="1" applyAlignment="1">
      <alignment horizontal="center" vertical="center"/>
    </xf>
    <xf numFmtId="0" fontId="62" fillId="0" borderId="13" xfId="33" applyNumberFormat="1" applyFont="1" applyFill="1" applyBorder="1" applyAlignment="1">
      <alignment horizontal="center" vertical="center"/>
    </xf>
    <xf numFmtId="4" fontId="62" fillId="0" borderId="14" xfId="33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9" fontId="62" fillId="0" borderId="10" xfId="33" applyNumberFormat="1" applyFont="1" applyFill="1" applyBorder="1" applyAlignment="1">
      <alignment horizontal="center" vertical="center" wrapText="1"/>
    </xf>
    <xf numFmtId="49" fontId="3" fillId="0" borderId="12" xfId="33" applyNumberFormat="1" applyFont="1" applyFill="1" applyBorder="1" applyAlignment="1">
      <alignment horizontal="center" vertical="center" wrapText="1"/>
    </xf>
    <xf numFmtId="49" fontId="3" fillId="0" borderId="14" xfId="33" applyNumberFormat="1" applyFont="1" applyFill="1" applyBorder="1" applyAlignment="1">
      <alignment horizontal="center" vertical="center" wrapText="1"/>
    </xf>
    <xf numFmtId="49" fontId="3" fillId="0" borderId="13" xfId="33" applyNumberFormat="1" applyFont="1" applyFill="1" applyBorder="1" applyAlignment="1">
      <alignment horizontal="center" vertical="center" wrapText="1"/>
    </xf>
    <xf numFmtId="169" fontId="62" fillId="0" borderId="10" xfId="33" applyNumberFormat="1" applyFont="1" applyFill="1" applyBorder="1" applyAlignment="1">
      <alignment horizontal="center" vertical="center" wrapText="1"/>
    </xf>
    <xf numFmtId="169" fontId="63" fillId="0" borderId="10" xfId="33" applyNumberFormat="1" applyFont="1" applyFill="1" applyBorder="1" applyAlignment="1">
      <alignment horizontal="center" vertical="center" wrapText="1"/>
    </xf>
    <xf numFmtId="169" fontId="63" fillId="0" borderId="12" xfId="33" applyNumberFormat="1" applyFont="1" applyFill="1" applyBorder="1" applyAlignment="1">
      <alignment horizontal="center" vertical="center" wrapText="1"/>
    </xf>
    <xf numFmtId="169" fontId="63" fillId="0" borderId="14" xfId="33" applyNumberFormat="1" applyFont="1" applyFill="1" applyBorder="1" applyAlignment="1">
      <alignment horizontal="center" vertical="center" wrapText="1"/>
    </xf>
    <xf numFmtId="169" fontId="63" fillId="0" borderId="13" xfId="33" applyNumberFormat="1" applyFont="1" applyFill="1" applyBorder="1" applyAlignment="1">
      <alignment horizontal="center" vertical="center" wrapText="1"/>
    </xf>
    <xf numFmtId="168" fontId="62" fillId="0" borderId="12" xfId="33" applyNumberFormat="1" applyFont="1" applyFill="1" applyBorder="1" applyAlignment="1">
      <alignment horizontal="center" vertical="center" wrapText="1"/>
    </xf>
    <xf numFmtId="168" fontId="62" fillId="0" borderId="14" xfId="33" applyNumberFormat="1" applyFont="1" applyFill="1" applyBorder="1" applyAlignment="1">
      <alignment horizontal="center" vertical="center" wrapText="1"/>
    </xf>
    <xf numFmtId="168" fontId="62" fillId="0" borderId="13" xfId="33" applyNumberFormat="1" applyFont="1" applyFill="1" applyBorder="1" applyAlignment="1">
      <alignment horizontal="center" vertical="center" wrapText="1"/>
    </xf>
    <xf numFmtId="169" fontId="62" fillId="0" borderId="12" xfId="69" applyNumberFormat="1" applyFont="1" applyFill="1" applyBorder="1" applyAlignment="1">
      <alignment horizontal="center" vertical="center" wrapText="1"/>
    </xf>
    <xf numFmtId="169" fontId="62" fillId="0" borderId="10" xfId="69" applyNumberFormat="1" applyFont="1" applyFill="1" applyBorder="1" applyAlignment="1">
      <alignment horizontal="center" vertical="center" wrapText="1"/>
    </xf>
    <xf numFmtId="169" fontId="62" fillId="0" borderId="14" xfId="69" applyNumberFormat="1" applyFont="1" applyFill="1" applyBorder="1" applyAlignment="1">
      <alignment horizontal="center" vertical="center" wrapText="1"/>
    </xf>
    <xf numFmtId="169" fontId="62" fillId="0" borderId="13" xfId="69" applyNumberFormat="1" applyFont="1" applyFill="1" applyBorder="1" applyAlignment="1">
      <alignment horizontal="center" vertical="center" wrapText="1"/>
    </xf>
    <xf numFmtId="166" fontId="62" fillId="0" borderId="10" xfId="33" applyFont="1" applyFill="1" applyBorder="1" applyAlignment="1">
      <alignment horizontal="center" vertical="center" wrapText="1"/>
    </xf>
    <xf numFmtId="166" fontId="63" fillId="0" borderId="11" xfId="33" applyFont="1" applyFill="1" applyBorder="1" applyAlignment="1">
      <alignment horizontal="center" vertical="center" wrapText="1"/>
    </xf>
    <xf numFmtId="166" fontId="63" fillId="0" borderId="16" xfId="33" applyFont="1" applyFill="1" applyBorder="1" applyAlignment="1">
      <alignment horizontal="center" vertical="center" wrapText="1"/>
    </xf>
    <xf numFmtId="166" fontId="63" fillId="0" borderId="11" xfId="33" applyFont="1" applyFill="1" applyBorder="1" applyAlignment="1">
      <alignment horizontal="center" vertical="center"/>
    </xf>
    <xf numFmtId="166" fontId="63" fillId="0" borderId="16" xfId="33" applyFont="1" applyFill="1" applyBorder="1" applyAlignment="1">
      <alignment horizontal="center" vertical="center"/>
    </xf>
    <xf numFmtId="4" fontId="63" fillId="0" borderId="10" xfId="33" applyNumberFormat="1" applyFont="1" applyFill="1" applyBorder="1" applyAlignment="1">
      <alignment horizontal="center" vertical="center" wrapText="1"/>
    </xf>
    <xf numFmtId="166" fontId="63" fillId="0" borderId="12" xfId="33" applyFont="1" applyFill="1" applyBorder="1" applyAlignment="1">
      <alignment horizontal="center" vertical="center" wrapText="1"/>
    </xf>
    <xf numFmtId="166" fontId="63" fillId="0" borderId="14" xfId="33" applyFont="1" applyFill="1" applyBorder="1" applyAlignment="1">
      <alignment horizontal="center" vertical="center" wrapText="1"/>
    </xf>
    <xf numFmtId="166" fontId="63" fillId="0" borderId="13" xfId="33" applyFont="1" applyFill="1" applyBorder="1" applyAlignment="1">
      <alignment horizontal="center" vertical="center" wrapText="1"/>
    </xf>
    <xf numFmtId="0" fontId="63" fillId="0" borderId="10" xfId="33" applyNumberFormat="1" applyFont="1" applyFill="1" applyBorder="1" applyAlignment="1">
      <alignment horizontal="center" vertical="center" wrapText="1"/>
    </xf>
    <xf numFmtId="0" fontId="62" fillId="0" borderId="10" xfId="33" applyNumberFormat="1" applyFont="1" applyFill="1" applyBorder="1" applyAlignment="1">
      <alignment horizontal="center" vertical="center" wrapText="1"/>
    </xf>
    <xf numFmtId="168" fontId="63" fillId="0" borderId="11" xfId="33" applyNumberFormat="1" applyFont="1" applyFill="1" applyBorder="1" applyAlignment="1">
      <alignment horizontal="center" vertical="center" wrapText="1"/>
    </xf>
    <xf numFmtId="166" fontId="63" fillId="0" borderId="10" xfId="33" applyFont="1" applyFill="1" applyBorder="1" applyAlignment="1">
      <alignment horizontal="center" vertical="center" wrapText="1"/>
    </xf>
    <xf numFmtId="183" fontId="63" fillId="0" borderId="10" xfId="33" applyNumberFormat="1" applyFont="1" applyFill="1" applyBorder="1" applyAlignment="1">
      <alignment horizontal="center" vertical="center" wrapText="1"/>
    </xf>
    <xf numFmtId="167" fontId="62" fillId="0" borderId="10" xfId="69" applyFont="1" applyFill="1" applyBorder="1" applyAlignment="1">
      <alignment horizontal="center" vertical="center" wrapText="1"/>
    </xf>
    <xf numFmtId="166" fontId="2" fillId="0" borderId="10" xfId="33" applyFont="1" applyFill="1" applyBorder="1" applyAlignment="1">
      <alignment horizontal="center" vertical="center" wrapText="1"/>
    </xf>
    <xf numFmtId="169" fontId="2" fillId="0" borderId="10" xfId="33" applyNumberFormat="1" applyFont="1" applyFill="1" applyBorder="1" applyAlignment="1">
      <alignment horizontal="center" vertical="center" wrapText="1"/>
    </xf>
    <xf numFmtId="14" fontId="63" fillId="0" borderId="10" xfId="33" applyNumberFormat="1" applyFont="1" applyFill="1" applyBorder="1" applyAlignment="1">
      <alignment horizontal="center" vertical="center" wrapText="1"/>
    </xf>
    <xf numFmtId="0" fontId="62" fillId="0" borderId="12" xfId="33" applyNumberFormat="1" applyFont="1" applyFill="1" applyBorder="1" applyAlignment="1">
      <alignment vertical="center" wrapText="1"/>
    </xf>
    <xf numFmtId="0" fontId="62" fillId="0" borderId="14" xfId="33" applyNumberFormat="1" applyFont="1" applyFill="1" applyBorder="1" applyAlignment="1">
      <alignment vertical="center" wrapText="1"/>
    </xf>
    <xf numFmtId="0" fontId="62" fillId="0" borderId="13" xfId="33" applyNumberFormat="1" applyFont="1" applyFill="1" applyBorder="1" applyAlignment="1">
      <alignment vertical="center" wrapText="1"/>
    </xf>
    <xf numFmtId="4" fontId="62" fillId="0" borderId="12" xfId="0" applyNumberFormat="1" applyFont="1" applyFill="1" applyBorder="1" applyAlignment="1">
      <alignment vertical="center" wrapText="1"/>
    </xf>
    <xf numFmtId="4" fontId="62" fillId="0" borderId="14" xfId="0" applyNumberFormat="1" applyFont="1" applyFill="1" applyBorder="1" applyAlignment="1">
      <alignment vertical="center" wrapText="1"/>
    </xf>
    <xf numFmtId="4" fontId="62" fillId="0" borderId="13" xfId="0" applyNumberFormat="1" applyFont="1" applyFill="1" applyBorder="1" applyAlignment="1">
      <alignment vertical="center" wrapText="1"/>
    </xf>
    <xf numFmtId="166" fontId="62" fillId="0" borderId="12" xfId="33" applyFont="1" applyFill="1" applyBorder="1" applyAlignment="1">
      <alignment vertical="center" wrapText="1"/>
    </xf>
    <xf numFmtId="166" fontId="62" fillId="0" borderId="14" xfId="33" applyFont="1" applyFill="1" applyBorder="1" applyAlignment="1">
      <alignment vertical="center" wrapText="1"/>
    </xf>
    <xf numFmtId="166" fontId="62" fillId="0" borderId="13" xfId="33" applyFont="1" applyFill="1" applyBorder="1" applyAlignment="1">
      <alignment vertical="center" wrapText="1"/>
    </xf>
    <xf numFmtId="169" fontId="62" fillId="0" borderId="14" xfId="33" applyNumberFormat="1" applyFont="1" applyFill="1" applyBorder="1" applyAlignment="1">
      <alignment horizontal="center" vertical="center"/>
    </xf>
    <xf numFmtId="169" fontId="62" fillId="0" borderId="10" xfId="33" applyNumberFormat="1" applyFont="1" applyFill="1" applyBorder="1" applyAlignment="1">
      <alignment horizontal="center" vertical="center"/>
    </xf>
    <xf numFmtId="185" fontId="65" fillId="0" borderId="10" xfId="0" applyNumberFormat="1" applyFont="1" applyBorder="1" applyAlignment="1">
      <alignment horizontal="center" vertical="center" wrapText="1"/>
    </xf>
    <xf numFmtId="185" fontId="65" fillId="0" borderId="12" xfId="0" applyNumberFormat="1" applyFont="1" applyBorder="1" applyAlignment="1">
      <alignment horizontal="center" vertical="center" wrapText="1"/>
    </xf>
    <xf numFmtId="185" fontId="65" fillId="0" borderId="14" xfId="0" applyNumberFormat="1" applyFont="1" applyBorder="1" applyAlignment="1">
      <alignment horizontal="center" vertical="center" wrapText="1"/>
    </xf>
    <xf numFmtId="185" fontId="65" fillId="0" borderId="13" xfId="0" applyNumberFormat="1" applyFont="1" applyBorder="1" applyAlignment="1">
      <alignment horizontal="center" vertical="center" wrapText="1"/>
    </xf>
    <xf numFmtId="0" fontId="63" fillId="0" borderId="17" xfId="33" applyNumberFormat="1" applyFont="1" applyFill="1" applyBorder="1" applyAlignment="1">
      <alignment horizontal="center" vertical="center" wrapText="1"/>
    </xf>
    <xf numFmtId="169" fontId="62" fillId="0" borderId="12" xfId="0" applyNumberFormat="1" applyFont="1" applyFill="1" applyBorder="1" applyAlignment="1" applyProtection="1">
      <alignment horizontal="center" vertical="center" wrapText="1"/>
      <protection/>
    </xf>
    <xf numFmtId="169" fontId="62" fillId="0" borderId="14" xfId="0" applyNumberFormat="1" applyFont="1" applyFill="1" applyBorder="1" applyAlignment="1" applyProtection="1">
      <alignment horizontal="center" vertical="center" wrapText="1"/>
      <protection/>
    </xf>
    <xf numFmtId="169" fontId="62" fillId="0" borderId="13" xfId="0" applyNumberFormat="1" applyFont="1" applyFill="1" applyBorder="1" applyAlignment="1" applyProtection="1">
      <alignment horizontal="center" vertical="center" wrapText="1"/>
      <protection/>
    </xf>
    <xf numFmtId="169" fontId="65" fillId="0" borderId="10" xfId="0" applyNumberFormat="1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 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1"/>
  <sheetViews>
    <sheetView tabSelected="1" zoomScale="80" zoomScaleNormal="80" zoomScaleSheetLayoutView="100" zoomScalePageLayoutView="0" workbookViewId="0" topLeftCell="B1">
      <pane xSplit="3" ySplit="4" topLeftCell="E267" activePane="bottomRight" state="frozen"/>
      <selection pane="topLeft" activeCell="B1" sqref="B1"/>
      <selection pane="topRight" activeCell="E1" sqref="E1"/>
      <selection pane="bottomLeft" activeCell="B5" sqref="B5"/>
      <selection pane="bottomRight" activeCell="C419" sqref="C419"/>
    </sheetView>
  </sheetViews>
  <sheetFormatPr defaultColWidth="8.50390625" defaultRowHeight="14.25"/>
  <cols>
    <col min="1" max="1" width="9.00390625" style="5" hidden="1" customWidth="1"/>
    <col min="2" max="2" width="5.75390625" style="58" customWidth="1"/>
    <col min="3" max="3" width="31.625" style="28" customWidth="1"/>
    <col min="4" max="4" width="8.125" style="1" customWidth="1"/>
    <col min="5" max="5" width="15.375" style="6" customWidth="1"/>
    <col min="6" max="6" width="15.375" style="13" customWidth="1"/>
    <col min="7" max="7" width="12.875" style="6" customWidth="1"/>
    <col min="8" max="8" width="16.50390625" style="7" customWidth="1"/>
    <col min="9" max="9" width="13.875" style="7" customWidth="1"/>
    <col min="10" max="10" width="15.25390625" style="7" customWidth="1"/>
    <col min="11" max="11" width="14.125" style="7" customWidth="1"/>
    <col min="12" max="12" width="18.25390625" style="36" customWidth="1"/>
    <col min="13" max="13" width="18.50390625" style="1" customWidth="1"/>
    <col min="14" max="14" width="21.125" style="1" customWidth="1"/>
    <col min="15" max="15" width="30.25390625" style="143" customWidth="1"/>
    <col min="16" max="16" width="23.50390625" style="68" customWidth="1"/>
    <col min="17" max="19" width="18.625" style="61" customWidth="1"/>
    <col min="20" max="20" width="19.00390625" style="114" customWidth="1"/>
    <col min="21" max="21" width="32.75390625" style="43" customWidth="1"/>
  </cols>
  <sheetData>
    <row r="1" spans="1:21" s="1" customFormat="1" ht="27" customHeight="1">
      <c r="A1" s="5"/>
      <c r="B1" s="263" t="s">
        <v>590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2:21" ht="27" customHeight="1">
      <c r="B2" s="239" t="s">
        <v>20</v>
      </c>
      <c r="C2" s="242" t="s">
        <v>241</v>
      </c>
      <c r="D2" s="236" t="s">
        <v>240</v>
      </c>
      <c r="E2" s="219" t="s">
        <v>243</v>
      </c>
      <c r="F2" s="219"/>
      <c r="G2" s="219"/>
      <c r="H2" s="235" t="s">
        <v>242</v>
      </c>
      <c r="I2" s="235"/>
      <c r="J2" s="235"/>
      <c r="K2" s="235"/>
      <c r="L2" s="235"/>
      <c r="M2" s="235"/>
      <c r="N2" s="235"/>
      <c r="O2" s="246" t="s">
        <v>239</v>
      </c>
      <c r="P2" s="247" t="s">
        <v>234</v>
      </c>
      <c r="Q2" s="219" t="s">
        <v>311</v>
      </c>
      <c r="R2" s="220" t="s">
        <v>410</v>
      </c>
      <c r="S2" s="219" t="s">
        <v>463</v>
      </c>
      <c r="T2" s="219" t="s">
        <v>620</v>
      </c>
      <c r="U2" s="245" t="s">
        <v>17</v>
      </c>
    </row>
    <row r="3" spans="1:21" ht="28.5" customHeight="1">
      <c r="A3" s="241" t="s">
        <v>20</v>
      </c>
      <c r="B3" s="239"/>
      <c r="C3" s="242"/>
      <c r="D3" s="237"/>
      <c r="E3" s="219" t="s">
        <v>26</v>
      </c>
      <c r="F3" s="243" t="s">
        <v>24</v>
      </c>
      <c r="G3" s="219" t="s">
        <v>25</v>
      </c>
      <c r="H3" s="235" t="s">
        <v>244</v>
      </c>
      <c r="I3" s="235"/>
      <c r="J3" s="235"/>
      <c r="K3" s="235" t="s">
        <v>18</v>
      </c>
      <c r="L3" s="235" t="s">
        <v>245</v>
      </c>
      <c r="M3" s="235"/>
      <c r="N3" s="235"/>
      <c r="O3" s="246"/>
      <c r="P3" s="247"/>
      <c r="Q3" s="219"/>
      <c r="R3" s="221"/>
      <c r="S3" s="219"/>
      <c r="T3" s="219"/>
      <c r="U3" s="245"/>
    </row>
    <row r="4" spans="1:21" ht="42.75" customHeight="1">
      <c r="A4" s="241"/>
      <c r="B4" s="239"/>
      <c r="C4" s="242"/>
      <c r="D4" s="238"/>
      <c r="E4" s="219"/>
      <c r="F4" s="243"/>
      <c r="G4" s="219"/>
      <c r="H4" s="38" t="s">
        <v>26</v>
      </c>
      <c r="I4" s="38" t="s">
        <v>24</v>
      </c>
      <c r="J4" s="38" t="s">
        <v>25</v>
      </c>
      <c r="K4" s="235"/>
      <c r="L4" s="37" t="s">
        <v>26</v>
      </c>
      <c r="M4" s="51" t="s">
        <v>24</v>
      </c>
      <c r="N4" s="88" t="s">
        <v>25</v>
      </c>
      <c r="O4" s="246"/>
      <c r="P4" s="247"/>
      <c r="Q4" s="219"/>
      <c r="R4" s="222"/>
      <c r="S4" s="219"/>
      <c r="T4" s="219"/>
      <c r="U4" s="245"/>
    </row>
    <row r="5" spans="1:21" ht="45" customHeight="1">
      <c r="A5" s="50">
        <v>1</v>
      </c>
      <c r="B5" s="185">
        <v>1</v>
      </c>
      <c r="C5" s="188" t="s">
        <v>27</v>
      </c>
      <c r="D5" s="188" t="s">
        <v>2</v>
      </c>
      <c r="E5" s="182">
        <f>F5+G5</f>
        <v>322.5</v>
      </c>
      <c r="F5" s="204">
        <v>253</v>
      </c>
      <c r="G5" s="204">
        <v>69.5</v>
      </c>
      <c r="H5" s="11">
        <v>225</v>
      </c>
      <c r="I5" s="21">
        <v>0</v>
      </c>
      <c r="J5" s="21">
        <v>225</v>
      </c>
      <c r="K5" s="11">
        <v>22497.66</v>
      </c>
      <c r="L5" s="35">
        <f aca="true" t="shared" si="0" ref="L5:L16">H5*K5</f>
        <v>5061973.5</v>
      </c>
      <c r="M5" s="35">
        <v>0</v>
      </c>
      <c r="N5" s="35">
        <v>5061973.5</v>
      </c>
      <c r="O5" s="8" t="s">
        <v>235</v>
      </c>
      <c r="P5" s="63">
        <v>45352</v>
      </c>
      <c r="Q5" s="163">
        <v>1</v>
      </c>
      <c r="R5" s="64"/>
      <c r="S5" s="197">
        <v>100</v>
      </c>
      <c r="T5" s="197">
        <v>5.7384615384615385</v>
      </c>
      <c r="U5" s="23" t="s">
        <v>226</v>
      </c>
    </row>
    <row r="6" spans="1:21" ht="45" customHeight="1">
      <c r="A6" s="50"/>
      <c r="B6" s="187"/>
      <c r="C6" s="190"/>
      <c r="D6" s="190"/>
      <c r="E6" s="184"/>
      <c r="F6" s="205"/>
      <c r="G6" s="205"/>
      <c r="H6" s="21">
        <v>167</v>
      </c>
      <c r="I6" s="21">
        <v>167</v>
      </c>
      <c r="J6" s="21">
        <v>0</v>
      </c>
      <c r="K6" s="21">
        <v>22497.64</v>
      </c>
      <c r="L6" s="26">
        <f t="shared" si="0"/>
        <v>3757105.88</v>
      </c>
      <c r="M6" s="35">
        <f aca="true" t="shared" si="1" ref="M6:M11">I6*K6</f>
        <v>3757105.88</v>
      </c>
      <c r="N6" s="35">
        <v>0</v>
      </c>
      <c r="O6" s="131" t="s">
        <v>494</v>
      </c>
      <c r="P6" s="63">
        <v>45474</v>
      </c>
      <c r="Q6" s="163">
        <v>1</v>
      </c>
      <c r="R6" s="64"/>
      <c r="S6" s="199"/>
      <c r="T6" s="199"/>
      <c r="U6" s="23"/>
    </row>
    <row r="7" spans="1:21" ht="45" customHeight="1">
      <c r="A7" s="50"/>
      <c r="B7" s="185">
        <v>2</v>
      </c>
      <c r="C7" s="188" t="s">
        <v>35</v>
      </c>
      <c r="D7" s="188" t="s">
        <v>2</v>
      </c>
      <c r="E7" s="182">
        <f>F7+G7</f>
        <v>168</v>
      </c>
      <c r="F7" s="204">
        <v>65</v>
      </c>
      <c r="G7" s="204">
        <v>103</v>
      </c>
      <c r="H7" s="35">
        <v>27</v>
      </c>
      <c r="I7" s="35">
        <v>27</v>
      </c>
      <c r="J7" s="35">
        <v>0</v>
      </c>
      <c r="K7" s="35">
        <v>18351.7</v>
      </c>
      <c r="L7" s="4">
        <f t="shared" si="0"/>
        <v>495495.9</v>
      </c>
      <c r="M7" s="35">
        <f t="shared" si="1"/>
        <v>495495.9</v>
      </c>
      <c r="N7" s="35">
        <v>0</v>
      </c>
      <c r="O7" s="132" t="s">
        <v>390</v>
      </c>
      <c r="P7" s="63">
        <v>45566</v>
      </c>
      <c r="Q7" s="64"/>
      <c r="R7" s="64"/>
      <c r="S7" s="179">
        <v>100</v>
      </c>
      <c r="T7" s="179">
        <v>7.142857142857143</v>
      </c>
      <c r="U7" s="23" t="s">
        <v>316</v>
      </c>
    </row>
    <row r="8" spans="1:21" ht="45" customHeight="1">
      <c r="A8" s="50"/>
      <c r="B8" s="186"/>
      <c r="C8" s="189"/>
      <c r="D8" s="189"/>
      <c r="E8" s="183"/>
      <c r="F8" s="209"/>
      <c r="G8" s="209"/>
      <c r="H8" s="35">
        <v>78</v>
      </c>
      <c r="I8" s="35">
        <v>0</v>
      </c>
      <c r="J8" s="35">
        <v>78</v>
      </c>
      <c r="K8" s="35">
        <v>18351.7</v>
      </c>
      <c r="L8" s="4">
        <f t="shared" si="0"/>
        <v>1431432.6</v>
      </c>
      <c r="M8" s="35">
        <f t="shared" si="1"/>
        <v>0</v>
      </c>
      <c r="N8" s="35">
        <f>J8*K8</f>
        <v>1431432.6</v>
      </c>
      <c r="O8" s="132" t="s">
        <v>392</v>
      </c>
      <c r="P8" s="63">
        <v>45566</v>
      </c>
      <c r="Q8" s="64"/>
      <c r="R8" s="64"/>
      <c r="S8" s="180"/>
      <c r="T8" s="180"/>
      <c r="U8" s="23" t="s">
        <v>316</v>
      </c>
    </row>
    <row r="9" spans="1:21" ht="45" customHeight="1">
      <c r="A9" s="50"/>
      <c r="B9" s="186"/>
      <c r="C9" s="189"/>
      <c r="D9" s="189"/>
      <c r="E9" s="183"/>
      <c r="F9" s="209"/>
      <c r="G9" s="209"/>
      <c r="H9" s="35">
        <v>27</v>
      </c>
      <c r="I9" s="35">
        <v>27</v>
      </c>
      <c r="J9" s="35">
        <v>0</v>
      </c>
      <c r="K9" s="35">
        <v>14753.34</v>
      </c>
      <c r="L9" s="4">
        <f t="shared" si="0"/>
        <v>398340.18</v>
      </c>
      <c r="M9" s="35">
        <f t="shared" si="1"/>
        <v>398340.18</v>
      </c>
      <c r="N9" s="35">
        <f>J9*K9</f>
        <v>0</v>
      </c>
      <c r="O9" s="144" t="s">
        <v>571</v>
      </c>
      <c r="P9" s="63">
        <v>45566</v>
      </c>
      <c r="Q9" s="64">
        <v>0</v>
      </c>
      <c r="R9" s="64"/>
      <c r="S9" s="180"/>
      <c r="T9" s="180"/>
      <c r="U9" s="23"/>
    </row>
    <row r="10" spans="1:21" ht="45" customHeight="1">
      <c r="A10" s="50"/>
      <c r="B10" s="186"/>
      <c r="C10" s="189"/>
      <c r="D10" s="189"/>
      <c r="E10" s="183"/>
      <c r="F10" s="209"/>
      <c r="G10" s="209"/>
      <c r="H10" s="35">
        <v>78</v>
      </c>
      <c r="I10" s="35">
        <v>0</v>
      </c>
      <c r="J10" s="35">
        <v>78</v>
      </c>
      <c r="K10" s="35">
        <v>14753.34</v>
      </c>
      <c r="L10" s="4">
        <f t="shared" si="0"/>
        <v>1150760.52</v>
      </c>
      <c r="M10" s="35">
        <f t="shared" si="1"/>
        <v>0</v>
      </c>
      <c r="N10" s="35">
        <f>J10*K10</f>
        <v>1150760.52</v>
      </c>
      <c r="O10" s="144" t="s">
        <v>607</v>
      </c>
      <c r="P10" s="63">
        <v>45566</v>
      </c>
      <c r="Q10" s="64">
        <v>0</v>
      </c>
      <c r="R10" s="64"/>
      <c r="S10" s="180"/>
      <c r="T10" s="180"/>
      <c r="U10" s="23"/>
    </row>
    <row r="11" spans="1:21" ht="45" customHeight="1">
      <c r="A11" s="31">
        <v>2</v>
      </c>
      <c r="B11" s="186"/>
      <c r="C11" s="189"/>
      <c r="D11" s="189"/>
      <c r="E11" s="183"/>
      <c r="F11" s="209"/>
      <c r="G11" s="209"/>
      <c r="H11" s="35">
        <v>64</v>
      </c>
      <c r="I11" s="35">
        <v>64</v>
      </c>
      <c r="J11" s="35">
        <v>0</v>
      </c>
      <c r="K11" s="35">
        <v>18444.01</v>
      </c>
      <c r="L11" s="4">
        <f t="shared" si="0"/>
        <v>1180416.64</v>
      </c>
      <c r="M11" s="35">
        <f t="shared" si="1"/>
        <v>1180416.64</v>
      </c>
      <c r="N11" s="35">
        <v>0</v>
      </c>
      <c r="O11" s="8" t="s">
        <v>347</v>
      </c>
      <c r="P11" s="62">
        <v>45413</v>
      </c>
      <c r="Q11" s="163">
        <v>1</v>
      </c>
      <c r="R11" s="64"/>
      <c r="S11" s="180"/>
      <c r="T11" s="180"/>
      <c r="U11" s="23"/>
    </row>
    <row r="12" spans="1:21" ht="30">
      <c r="A12" s="31"/>
      <c r="B12" s="187"/>
      <c r="C12" s="190"/>
      <c r="D12" s="190"/>
      <c r="E12" s="184"/>
      <c r="F12" s="205"/>
      <c r="G12" s="205"/>
      <c r="H12" s="35">
        <v>102</v>
      </c>
      <c r="I12" s="35">
        <v>0</v>
      </c>
      <c r="J12" s="35">
        <v>102</v>
      </c>
      <c r="K12" s="35">
        <v>18444.01</v>
      </c>
      <c r="L12" s="4">
        <f t="shared" si="0"/>
        <v>1881289.0199999998</v>
      </c>
      <c r="M12" s="35">
        <v>0</v>
      </c>
      <c r="N12" s="35">
        <f aca="true" t="shared" si="2" ref="N12:N22">J12*K12</f>
        <v>1881289.0199999998</v>
      </c>
      <c r="O12" s="131" t="s">
        <v>332</v>
      </c>
      <c r="P12" s="62">
        <v>45413</v>
      </c>
      <c r="Q12" s="163">
        <v>1</v>
      </c>
      <c r="R12" s="64"/>
      <c r="S12" s="181"/>
      <c r="T12" s="181"/>
      <c r="U12" s="23"/>
    </row>
    <row r="13" spans="1:21" ht="42" customHeight="1">
      <c r="A13" s="90"/>
      <c r="B13" s="185">
        <v>3</v>
      </c>
      <c r="C13" s="201" t="s">
        <v>36</v>
      </c>
      <c r="D13" s="201" t="s">
        <v>0</v>
      </c>
      <c r="E13" s="182">
        <f>F13+G13</f>
        <v>853.45</v>
      </c>
      <c r="F13" s="204">
        <v>4</v>
      </c>
      <c r="G13" s="204">
        <v>849.45</v>
      </c>
      <c r="H13" s="35">
        <v>806.4</v>
      </c>
      <c r="I13" s="35">
        <v>0</v>
      </c>
      <c r="J13" s="35">
        <v>806.4</v>
      </c>
      <c r="K13" s="35">
        <v>222664.2</v>
      </c>
      <c r="L13" s="4">
        <f t="shared" si="0"/>
        <v>179556410.88</v>
      </c>
      <c r="M13" s="35">
        <v>0</v>
      </c>
      <c r="N13" s="35">
        <f t="shared" si="2"/>
        <v>179556410.88</v>
      </c>
      <c r="O13" s="133" t="s">
        <v>514</v>
      </c>
      <c r="P13" s="62">
        <v>45474</v>
      </c>
      <c r="Q13" s="163">
        <v>1</v>
      </c>
      <c r="R13" s="64"/>
      <c r="S13" s="179">
        <v>100</v>
      </c>
      <c r="T13" s="179">
        <v>4.313888888888889</v>
      </c>
      <c r="U13" s="23"/>
    </row>
    <row r="14" spans="1:21" ht="49.5" customHeight="1">
      <c r="A14" s="90"/>
      <c r="B14" s="186"/>
      <c r="C14" s="202"/>
      <c r="D14" s="202"/>
      <c r="E14" s="183"/>
      <c r="F14" s="209"/>
      <c r="G14" s="209"/>
      <c r="H14" s="35">
        <v>3.6</v>
      </c>
      <c r="I14" s="35">
        <v>0</v>
      </c>
      <c r="J14" s="35">
        <v>3.6</v>
      </c>
      <c r="K14" s="35">
        <v>222664.1</v>
      </c>
      <c r="L14" s="4">
        <f t="shared" si="0"/>
        <v>801590.76</v>
      </c>
      <c r="M14" s="35">
        <v>0</v>
      </c>
      <c r="N14" s="35">
        <f>J14*K14</f>
        <v>801590.76</v>
      </c>
      <c r="O14" s="8" t="s">
        <v>424</v>
      </c>
      <c r="P14" s="62">
        <v>45474</v>
      </c>
      <c r="Q14" s="64">
        <v>0</v>
      </c>
      <c r="R14" s="64"/>
      <c r="S14" s="180"/>
      <c r="T14" s="180"/>
      <c r="U14" s="23"/>
    </row>
    <row r="15" spans="1:21" ht="45" customHeight="1">
      <c r="A15" s="31">
        <v>3</v>
      </c>
      <c r="B15" s="186"/>
      <c r="C15" s="202"/>
      <c r="D15" s="202"/>
      <c r="E15" s="183"/>
      <c r="F15" s="209"/>
      <c r="G15" s="209"/>
      <c r="H15" s="35">
        <v>561.6</v>
      </c>
      <c r="I15" s="35">
        <v>0</v>
      </c>
      <c r="J15" s="35">
        <v>561.6</v>
      </c>
      <c r="K15" s="35">
        <v>200397.94</v>
      </c>
      <c r="L15" s="4">
        <f t="shared" si="0"/>
        <v>112543483.104</v>
      </c>
      <c r="M15" s="35">
        <v>0</v>
      </c>
      <c r="N15" s="35">
        <f t="shared" si="2"/>
        <v>112543483.104</v>
      </c>
      <c r="O15" s="8" t="s">
        <v>40</v>
      </c>
      <c r="P15" s="62">
        <v>45323</v>
      </c>
      <c r="Q15" s="164">
        <v>1</v>
      </c>
      <c r="R15" s="65"/>
      <c r="S15" s="180"/>
      <c r="T15" s="180"/>
      <c r="U15" s="23"/>
    </row>
    <row r="16" spans="1:21" ht="64.5" customHeight="1">
      <c r="A16" s="31"/>
      <c r="B16" s="186"/>
      <c r="C16" s="202"/>
      <c r="D16" s="202"/>
      <c r="E16" s="183"/>
      <c r="F16" s="209"/>
      <c r="G16" s="209"/>
      <c r="H16" s="35">
        <v>284.4</v>
      </c>
      <c r="I16" s="35">
        <v>0</v>
      </c>
      <c r="J16" s="35">
        <v>284.4</v>
      </c>
      <c r="K16" s="35">
        <v>200397.94</v>
      </c>
      <c r="L16" s="4">
        <f t="shared" si="0"/>
        <v>56993174.13599999</v>
      </c>
      <c r="M16" s="35">
        <v>0</v>
      </c>
      <c r="N16" s="35">
        <f t="shared" si="2"/>
        <v>56993174.13599999</v>
      </c>
      <c r="O16" s="134" t="s">
        <v>438</v>
      </c>
      <c r="P16" s="62">
        <v>45473</v>
      </c>
      <c r="Q16" s="118"/>
      <c r="R16" s="65"/>
      <c r="S16" s="180"/>
      <c r="T16" s="180"/>
      <c r="U16" s="23" t="s">
        <v>316</v>
      </c>
    </row>
    <row r="17" spans="1:21" ht="72" customHeight="1">
      <c r="A17" s="31"/>
      <c r="B17" s="186"/>
      <c r="C17" s="202"/>
      <c r="D17" s="202"/>
      <c r="E17" s="183"/>
      <c r="F17" s="209"/>
      <c r="G17" s="209"/>
      <c r="H17" s="35">
        <v>2.4</v>
      </c>
      <c r="I17" s="35">
        <v>0</v>
      </c>
      <c r="J17" s="35">
        <v>2.4</v>
      </c>
      <c r="K17" s="35">
        <v>200397.94</v>
      </c>
      <c r="L17" s="4">
        <f>J17*K17</f>
        <v>480955.056</v>
      </c>
      <c r="M17" s="35">
        <v>0</v>
      </c>
      <c r="N17" s="35">
        <f t="shared" si="2"/>
        <v>480955.056</v>
      </c>
      <c r="O17" s="134" t="s">
        <v>439</v>
      </c>
      <c r="P17" s="62">
        <v>45473</v>
      </c>
      <c r="Q17" s="118"/>
      <c r="R17" s="65"/>
      <c r="S17" s="180"/>
      <c r="T17" s="180"/>
      <c r="U17" s="23" t="s">
        <v>269</v>
      </c>
    </row>
    <row r="18" spans="1:21" ht="45" customHeight="1">
      <c r="A18" s="78"/>
      <c r="B18" s="186"/>
      <c r="C18" s="202"/>
      <c r="D18" s="202"/>
      <c r="E18" s="183"/>
      <c r="F18" s="209"/>
      <c r="G18" s="209"/>
      <c r="H18" s="35">
        <v>284.4</v>
      </c>
      <c r="I18" s="35">
        <v>0</v>
      </c>
      <c r="J18" s="35">
        <v>284.4</v>
      </c>
      <c r="K18" s="35">
        <v>222664.2</v>
      </c>
      <c r="L18" s="4">
        <f>H18*K18</f>
        <v>63325698.48</v>
      </c>
      <c r="M18" s="35">
        <v>0</v>
      </c>
      <c r="N18" s="35">
        <f>J18*K18</f>
        <v>63325698.48</v>
      </c>
      <c r="O18" s="8" t="s">
        <v>360</v>
      </c>
      <c r="P18" s="62">
        <v>45444</v>
      </c>
      <c r="Q18" s="165">
        <v>1</v>
      </c>
      <c r="R18" s="65"/>
      <c r="S18" s="180"/>
      <c r="T18" s="180"/>
      <c r="U18" s="23"/>
    </row>
    <row r="19" spans="1:21" ht="45" customHeight="1">
      <c r="A19" s="78"/>
      <c r="B19" s="187"/>
      <c r="C19" s="203"/>
      <c r="D19" s="203"/>
      <c r="E19" s="184"/>
      <c r="F19" s="205"/>
      <c r="G19" s="205"/>
      <c r="H19" s="35">
        <v>2.4</v>
      </c>
      <c r="I19" s="35">
        <v>0</v>
      </c>
      <c r="J19" s="35">
        <v>2.4</v>
      </c>
      <c r="K19" s="35">
        <v>222664.1</v>
      </c>
      <c r="L19" s="4">
        <f>H19*K19</f>
        <v>534393.84</v>
      </c>
      <c r="M19" s="35">
        <v>0</v>
      </c>
      <c r="N19" s="35">
        <f>J19*K19</f>
        <v>534393.84</v>
      </c>
      <c r="O19" s="8" t="s">
        <v>343</v>
      </c>
      <c r="P19" s="62">
        <v>45444</v>
      </c>
      <c r="Q19" s="165">
        <v>1</v>
      </c>
      <c r="R19" s="65"/>
      <c r="S19" s="181"/>
      <c r="T19" s="181"/>
      <c r="U19" s="23"/>
    </row>
    <row r="20" spans="1:21" ht="30">
      <c r="A20" s="31">
        <v>4</v>
      </c>
      <c r="B20" s="185">
        <v>4</v>
      </c>
      <c r="C20" s="188" t="s">
        <v>145</v>
      </c>
      <c r="D20" s="188" t="s">
        <v>7</v>
      </c>
      <c r="E20" s="204">
        <f>F20+G20</f>
        <v>9610880.5</v>
      </c>
      <c r="F20" s="204">
        <v>3887000</v>
      </c>
      <c r="G20" s="204">
        <v>5723880.5</v>
      </c>
      <c r="H20" s="35">
        <v>7667000</v>
      </c>
      <c r="I20" s="35">
        <v>6190000</v>
      </c>
      <c r="J20" s="35">
        <v>1477000</v>
      </c>
      <c r="K20" s="35">
        <v>48.48</v>
      </c>
      <c r="L20" s="4">
        <f aca="true" t="shared" si="3" ref="L20:L86">H20*K20</f>
        <v>371696160</v>
      </c>
      <c r="M20" s="35">
        <f>I20*K20</f>
        <v>300091200</v>
      </c>
      <c r="N20" s="35">
        <f t="shared" si="2"/>
        <v>71604960</v>
      </c>
      <c r="O20" s="8" t="s">
        <v>41</v>
      </c>
      <c r="P20" s="62">
        <v>45381</v>
      </c>
      <c r="Q20" s="165">
        <v>1</v>
      </c>
      <c r="R20" s="65"/>
      <c r="S20" s="179">
        <v>100</v>
      </c>
      <c r="T20" s="179">
        <v>3.7835</v>
      </c>
      <c r="U20" s="23"/>
    </row>
    <row r="21" spans="1:21" ht="45" customHeight="1">
      <c r="A21" s="31"/>
      <c r="B21" s="186"/>
      <c r="C21" s="189"/>
      <c r="D21" s="189"/>
      <c r="E21" s="209"/>
      <c r="F21" s="209"/>
      <c r="G21" s="209"/>
      <c r="H21" s="35">
        <v>4246000</v>
      </c>
      <c r="I21" s="35">
        <v>0</v>
      </c>
      <c r="J21" s="35">
        <v>4246000</v>
      </c>
      <c r="K21" s="35">
        <v>48.48</v>
      </c>
      <c r="L21" s="4">
        <f t="shared" si="3"/>
        <v>205846080</v>
      </c>
      <c r="M21" s="35">
        <f>I21*K21</f>
        <v>0</v>
      </c>
      <c r="N21" s="35">
        <f t="shared" si="2"/>
        <v>205846080</v>
      </c>
      <c r="O21" s="8" t="s">
        <v>312</v>
      </c>
      <c r="P21" s="62">
        <v>45519</v>
      </c>
      <c r="Q21" s="118">
        <v>0.1</v>
      </c>
      <c r="R21" s="65"/>
      <c r="S21" s="180"/>
      <c r="T21" s="180"/>
      <c r="U21" s="23"/>
    </row>
    <row r="22" spans="1:21" ht="30">
      <c r="A22" s="93"/>
      <c r="B22" s="187"/>
      <c r="C22" s="190"/>
      <c r="D22" s="190"/>
      <c r="E22" s="205"/>
      <c r="F22" s="205"/>
      <c r="G22" s="205"/>
      <c r="H22" s="35">
        <v>3418000</v>
      </c>
      <c r="I22" s="35">
        <v>0</v>
      </c>
      <c r="J22" s="35">
        <v>3418000</v>
      </c>
      <c r="K22" s="35">
        <v>48.48</v>
      </c>
      <c r="L22" s="4">
        <f t="shared" si="3"/>
        <v>165704640</v>
      </c>
      <c r="M22" s="35">
        <v>0</v>
      </c>
      <c r="N22" s="35">
        <f t="shared" si="2"/>
        <v>165704640</v>
      </c>
      <c r="O22" s="8" t="s">
        <v>525</v>
      </c>
      <c r="P22" s="62">
        <v>45597</v>
      </c>
      <c r="Q22" s="118">
        <v>0</v>
      </c>
      <c r="R22" s="65"/>
      <c r="S22" s="181"/>
      <c r="T22" s="181"/>
      <c r="U22" s="23"/>
    </row>
    <row r="23" spans="1:21" ht="45" customHeight="1">
      <c r="A23" s="31">
        <v>5</v>
      </c>
      <c r="B23" s="185">
        <v>5</v>
      </c>
      <c r="C23" s="188" t="s">
        <v>146</v>
      </c>
      <c r="D23" s="188" t="s">
        <v>7</v>
      </c>
      <c r="E23" s="182">
        <f>F23+G23</f>
        <v>216000</v>
      </c>
      <c r="F23" s="182">
        <v>19250</v>
      </c>
      <c r="G23" s="182">
        <v>196750</v>
      </c>
      <c r="H23" s="35">
        <v>406000</v>
      </c>
      <c r="I23" s="35">
        <v>406000</v>
      </c>
      <c r="J23" s="35">
        <v>0</v>
      </c>
      <c r="K23" s="35">
        <v>51.04</v>
      </c>
      <c r="L23" s="4">
        <f t="shared" si="3"/>
        <v>20722240</v>
      </c>
      <c r="M23" s="35">
        <f>I23*K23</f>
        <v>20722240</v>
      </c>
      <c r="N23" s="35">
        <v>0</v>
      </c>
      <c r="O23" s="8" t="s">
        <v>42</v>
      </c>
      <c r="P23" s="62">
        <v>45381</v>
      </c>
      <c r="Q23" s="165">
        <v>1</v>
      </c>
      <c r="R23" s="65"/>
      <c r="S23" s="179">
        <v>100</v>
      </c>
      <c r="T23" s="179">
        <v>2.3846153846153846</v>
      </c>
      <c r="U23" s="23"/>
    </row>
    <row r="24" spans="1:21" ht="45" customHeight="1">
      <c r="A24" s="31"/>
      <c r="B24" s="186"/>
      <c r="C24" s="189"/>
      <c r="D24" s="189"/>
      <c r="E24" s="183"/>
      <c r="F24" s="183"/>
      <c r="G24" s="183"/>
      <c r="H24" s="35">
        <v>169500</v>
      </c>
      <c r="I24" s="35">
        <v>13000</v>
      </c>
      <c r="J24" s="35">
        <v>156500</v>
      </c>
      <c r="K24" s="35">
        <v>51.04</v>
      </c>
      <c r="L24" s="4">
        <f t="shared" si="3"/>
        <v>8651280</v>
      </c>
      <c r="M24" s="35">
        <f>I24*K24</f>
        <v>663520</v>
      </c>
      <c r="N24" s="35">
        <f aca="true" t="shared" si="4" ref="N24:N62">J24*K24</f>
        <v>7987760</v>
      </c>
      <c r="O24" s="8" t="s">
        <v>313</v>
      </c>
      <c r="P24" s="62">
        <v>45458</v>
      </c>
      <c r="Q24" s="165">
        <v>1</v>
      </c>
      <c r="R24" s="65"/>
      <c r="S24" s="180"/>
      <c r="T24" s="180"/>
      <c r="U24" s="23"/>
    </row>
    <row r="25" spans="1:21" ht="67.5" customHeight="1">
      <c r="A25" s="31"/>
      <c r="B25" s="186"/>
      <c r="C25" s="189"/>
      <c r="D25" s="189"/>
      <c r="E25" s="183"/>
      <c r="F25" s="183"/>
      <c r="G25" s="183"/>
      <c r="H25" s="35">
        <v>40000</v>
      </c>
      <c r="I25" s="35">
        <v>0</v>
      </c>
      <c r="J25" s="35">
        <v>40000</v>
      </c>
      <c r="K25" s="35">
        <v>51.04</v>
      </c>
      <c r="L25" s="4">
        <f t="shared" si="3"/>
        <v>2041600</v>
      </c>
      <c r="M25" s="35">
        <v>0</v>
      </c>
      <c r="N25" s="35">
        <f t="shared" si="4"/>
        <v>2041600</v>
      </c>
      <c r="O25" s="134" t="s">
        <v>440</v>
      </c>
      <c r="P25" s="62">
        <v>45397</v>
      </c>
      <c r="Q25" s="118"/>
      <c r="R25" s="65"/>
      <c r="S25" s="218"/>
      <c r="T25" s="218"/>
      <c r="U25" s="23" t="s">
        <v>269</v>
      </c>
    </row>
    <row r="26" spans="1:21" ht="40.5" customHeight="1">
      <c r="A26" s="86"/>
      <c r="B26" s="186"/>
      <c r="C26" s="189"/>
      <c r="D26" s="189"/>
      <c r="E26" s="183"/>
      <c r="F26" s="183"/>
      <c r="G26" s="183"/>
      <c r="H26" s="35">
        <v>157000</v>
      </c>
      <c r="I26" s="35">
        <v>0</v>
      </c>
      <c r="J26" s="35">
        <v>157000</v>
      </c>
      <c r="K26" s="35">
        <v>51.04</v>
      </c>
      <c r="L26" s="4">
        <f t="shared" si="3"/>
        <v>8013280</v>
      </c>
      <c r="M26" s="35">
        <v>0</v>
      </c>
      <c r="N26" s="35">
        <f t="shared" si="4"/>
        <v>8013280</v>
      </c>
      <c r="O26" s="133" t="s">
        <v>515</v>
      </c>
      <c r="P26" s="62">
        <v>45596</v>
      </c>
      <c r="Q26" s="118">
        <v>0</v>
      </c>
      <c r="R26" s="65"/>
      <c r="S26" s="180"/>
      <c r="T26" s="180"/>
      <c r="U26" s="23"/>
    </row>
    <row r="27" spans="1:21" ht="67.5" customHeight="1">
      <c r="A27" s="86"/>
      <c r="B27" s="187"/>
      <c r="C27" s="190"/>
      <c r="D27" s="190"/>
      <c r="E27" s="184"/>
      <c r="F27" s="184"/>
      <c r="G27" s="184"/>
      <c r="H27" s="35">
        <v>80000</v>
      </c>
      <c r="I27" s="35">
        <v>0</v>
      </c>
      <c r="J27" s="35">
        <v>80000</v>
      </c>
      <c r="K27" s="35">
        <v>51.04</v>
      </c>
      <c r="L27" s="4">
        <f t="shared" si="3"/>
        <v>4083200</v>
      </c>
      <c r="M27" s="35">
        <v>0</v>
      </c>
      <c r="N27" s="35">
        <f t="shared" si="4"/>
        <v>4083200</v>
      </c>
      <c r="O27" s="8" t="s">
        <v>516</v>
      </c>
      <c r="P27" s="62">
        <v>45596</v>
      </c>
      <c r="Q27" s="118">
        <v>0</v>
      </c>
      <c r="R27" s="65"/>
      <c r="S27" s="181"/>
      <c r="T27" s="181"/>
      <c r="U27" s="23" t="s">
        <v>39</v>
      </c>
    </row>
    <row r="28" spans="1:21" ht="84.75" customHeight="1">
      <c r="A28" s="31">
        <v>6</v>
      </c>
      <c r="B28" s="185">
        <v>6</v>
      </c>
      <c r="C28" s="188" t="s">
        <v>147</v>
      </c>
      <c r="D28" s="188" t="s">
        <v>2</v>
      </c>
      <c r="E28" s="182">
        <f>F28+G28</f>
        <v>53665.25</v>
      </c>
      <c r="F28" s="204">
        <v>0</v>
      </c>
      <c r="G28" s="204">
        <v>53665.25</v>
      </c>
      <c r="H28" s="35">
        <v>53640</v>
      </c>
      <c r="I28" s="35">
        <v>0</v>
      </c>
      <c r="J28" s="35">
        <v>53640</v>
      </c>
      <c r="K28" s="35">
        <v>4084.89</v>
      </c>
      <c r="L28" s="4">
        <f t="shared" si="3"/>
        <v>219113499.6</v>
      </c>
      <c r="M28" s="35">
        <v>0</v>
      </c>
      <c r="N28" s="35">
        <f t="shared" si="4"/>
        <v>219113499.6</v>
      </c>
      <c r="O28" s="8" t="s">
        <v>43</v>
      </c>
      <c r="P28" s="62">
        <v>45352</v>
      </c>
      <c r="Q28" s="165">
        <v>1</v>
      </c>
      <c r="R28" s="65"/>
      <c r="S28" s="179">
        <v>100</v>
      </c>
      <c r="T28" s="179">
        <v>3.75</v>
      </c>
      <c r="U28" s="23"/>
    </row>
    <row r="29" spans="1:21" ht="30">
      <c r="A29" s="82"/>
      <c r="B29" s="186"/>
      <c r="C29" s="189"/>
      <c r="D29" s="189"/>
      <c r="E29" s="183"/>
      <c r="F29" s="209"/>
      <c r="G29" s="209"/>
      <c r="H29" s="35">
        <v>52939</v>
      </c>
      <c r="I29" s="35">
        <v>0</v>
      </c>
      <c r="J29" s="35">
        <v>52939</v>
      </c>
      <c r="K29" s="35">
        <v>4084.89</v>
      </c>
      <c r="L29" s="4">
        <f t="shared" si="3"/>
        <v>216249991.70999998</v>
      </c>
      <c r="M29" s="35">
        <v>0</v>
      </c>
      <c r="N29" s="35">
        <f t="shared" si="4"/>
        <v>216249991.70999998</v>
      </c>
      <c r="O29" s="8" t="s">
        <v>466</v>
      </c>
      <c r="P29" s="62">
        <v>45474</v>
      </c>
      <c r="Q29" s="118">
        <v>0.38</v>
      </c>
      <c r="R29" s="65"/>
      <c r="S29" s="180"/>
      <c r="T29" s="180"/>
      <c r="U29" s="23"/>
    </row>
    <row r="30" spans="1:21" ht="48" customHeight="1">
      <c r="A30" s="82"/>
      <c r="B30" s="187"/>
      <c r="C30" s="190"/>
      <c r="D30" s="190"/>
      <c r="E30" s="184"/>
      <c r="F30" s="205"/>
      <c r="G30" s="205"/>
      <c r="H30" s="35">
        <v>752</v>
      </c>
      <c r="I30" s="35">
        <v>0</v>
      </c>
      <c r="J30" s="35">
        <v>752</v>
      </c>
      <c r="K30" s="35">
        <v>4104</v>
      </c>
      <c r="L30" s="4">
        <f t="shared" si="3"/>
        <v>3086208</v>
      </c>
      <c r="M30" s="35">
        <v>0</v>
      </c>
      <c r="N30" s="35">
        <f t="shared" si="4"/>
        <v>3086208</v>
      </c>
      <c r="O30" s="8" t="s">
        <v>425</v>
      </c>
      <c r="P30" s="62">
        <v>45474</v>
      </c>
      <c r="Q30" s="165">
        <v>1</v>
      </c>
      <c r="R30" s="65"/>
      <c r="S30" s="181"/>
      <c r="T30" s="181"/>
      <c r="U30" s="23" t="s">
        <v>39</v>
      </c>
    </row>
    <row r="31" spans="1:21" ht="45" customHeight="1">
      <c r="A31" s="31">
        <v>7</v>
      </c>
      <c r="B31" s="185">
        <v>7</v>
      </c>
      <c r="C31" s="188" t="s">
        <v>148</v>
      </c>
      <c r="D31" s="188" t="s">
        <v>7</v>
      </c>
      <c r="E31" s="182">
        <f>F31+G31</f>
        <v>2772460</v>
      </c>
      <c r="F31" s="182">
        <v>1445560</v>
      </c>
      <c r="G31" s="182">
        <v>1326900</v>
      </c>
      <c r="H31" s="35">
        <v>2049600</v>
      </c>
      <c r="I31" s="35">
        <v>1444800</v>
      </c>
      <c r="J31" s="35">
        <v>604800</v>
      </c>
      <c r="K31" s="35">
        <v>175.81</v>
      </c>
      <c r="L31" s="4">
        <f t="shared" si="3"/>
        <v>360340176</v>
      </c>
      <c r="M31" s="35">
        <f>I31*K31</f>
        <v>254010288</v>
      </c>
      <c r="N31" s="35">
        <f t="shared" si="4"/>
        <v>106329888</v>
      </c>
      <c r="O31" s="8" t="s">
        <v>44</v>
      </c>
      <c r="P31" s="62">
        <v>45352</v>
      </c>
      <c r="Q31" s="165">
        <v>1</v>
      </c>
      <c r="R31" s="65"/>
      <c r="S31" s="179">
        <f>(H31+H34+H35+H36+H37)*100/4099360</f>
        <v>108.39740837594161</v>
      </c>
      <c r="T31" s="179">
        <v>3.825</v>
      </c>
      <c r="U31" s="23"/>
    </row>
    <row r="32" spans="1:21" ht="60.75" customHeight="1">
      <c r="A32" s="31"/>
      <c r="B32" s="186"/>
      <c r="C32" s="189"/>
      <c r="D32" s="189"/>
      <c r="E32" s="183"/>
      <c r="F32" s="183"/>
      <c r="G32" s="183"/>
      <c r="H32" s="35">
        <v>708800</v>
      </c>
      <c r="I32" s="35">
        <v>0</v>
      </c>
      <c r="J32" s="35">
        <v>708800</v>
      </c>
      <c r="K32" s="35">
        <v>175.81</v>
      </c>
      <c r="L32" s="4">
        <f t="shared" si="3"/>
        <v>124614128</v>
      </c>
      <c r="M32" s="35">
        <v>0</v>
      </c>
      <c r="N32" s="35">
        <f t="shared" si="4"/>
        <v>124614128</v>
      </c>
      <c r="O32" s="134" t="s">
        <v>612</v>
      </c>
      <c r="P32" s="62">
        <v>45413</v>
      </c>
      <c r="Q32" s="118"/>
      <c r="R32" s="65"/>
      <c r="S32" s="218"/>
      <c r="T32" s="218"/>
      <c r="U32" s="23" t="s">
        <v>268</v>
      </c>
    </row>
    <row r="33" spans="1:21" ht="37.5" customHeight="1">
      <c r="A33" s="31"/>
      <c r="B33" s="186"/>
      <c r="C33" s="189"/>
      <c r="D33" s="189"/>
      <c r="E33" s="183"/>
      <c r="F33" s="183"/>
      <c r="G33" s="183"/>
      <c r="H33" s="35">
        <v>13200</v>
      </c>
      <c r="I33" s="35">
        <v>0</v>
      </c>
      <c r="J33" s="35">
        <v>13200</v>
      </c>
      <c r="K33" s="35">
        <v>175.81</v>
      </c>
      <c r="L33" s="4">
        <f t="shared" si="3"/>
        <v>2320692</v>
      </c>
      <c r="M33" s="35">
        <v>0</v>
      </c>
      <c r="N33" s="35">
        <f t="shared" si="4"/>
        <v>2320692</v>
      </c>
      <c r="O33" s="134" t="s">
        <v>613</v>
      </c>
      <c r="P33" s="62">
        <v>45413</v>
      </c>
      <c r="Q33" s="118"/>
      <c r="R33" s="65"/>
      <c r="S33" s="218"/>
      <c r="T33" s="218"/>
      <c r="U33" s="23" t="s">
        <v>269</v>
      </c>
    </row>
    <row r="34" spans="1:21" ht="67.5" customHeight="1">
      <c r="A34" s="79"/>
      <c r="B34" s="186"/>
      <c r="C34" s="189"/>
      <c r="D34" s="189"/>
      <c r="E34" s="183"/>
      <c r="F34" s="183"/>
      <c r="G34" s="183"/>
      <c r="H34" s="35">
        <v>708800</v>
      </c>
      <c r="I34" s="35">
        <v>0</v>
      </c>
      <c r="J34" s="35">
        <v>708800</v>
      </c>
      <c r="K34" s="35">
        <v>183.26</v>
      </c>
      <c r="L34" s="4">
        <f t="shared" si="3"/>
        <v>129894688</v>
      </c>
      <c r="M34" s="35">
        <v>0</v>
      </c>
      <c r="N34" s="35">
        <f t="shared" si="4"/>
        <v>129894688</v>
      </c>
      <c r="O34" s="8" t="s">
        <v>372</v>
      </c>
      <c r="P34" s="62">
        <v>45444</v>
      </c>
      <c r="Q34" s="165">
        <v>1</v>
      </c>
      <c r="R34" s="65"/>
      <c r="S34" s="180"/>
      <c r="T34" s="180"/>
      <c r="U34" s="23"/>
    </row>
    <row r="35" spans="1:21" ht="63.75" customHeight="1">
      <c r="A35" s="79"/>
      <c r="B35" s="186"/>
      <c r="C35" s="189"/>
      <c r="D35" s="189"/>
      <c r="E35" s="183"/>
      <c r="F35" s="183"/>
      <c r="G35" s="183"/>
      <c r="H35" s="35">
        <v>13200</v>
      </c>
      <c r="I35" s="35">
        <v>0</v>
      </c>
      <c r="J35" s="35">
        <v>13200</v>
      </c>
      <c r="K35" s="35">
        <v>183.26</v>
      </c>
      <c r="L35" s="4">
        <f>H35*K35</f>
        <v>2419032</v>
      </c>
      <c r="M35" s="35">
        <v>0</v>
      </c>
      <c r="N35" s="35">
        <f>J35*K35</f>
        <v>2419032</v>
      </c>
      <c r="O35" s="8" t="s">
        <v>362</v>
      </c>
      <c r="P35" s="62">
        <v>45444</v>
      </c>
      <c r="Q35" s="165">
        <v>1</v>
      </c>
      <c r="R35" s="65"/>
      <c r="S35" s="180"/>
      <c r="T35" s="180"/>
      <c r="U35" s="23" t="s">
        <v>39</v>
      </c>
    </row>
    <row r="36" spans="1:21" ht="48.75" customHeight="1">
      <c r="A36" s="93"/>
      <c r="B36" s="186"/>
      <c r="C36" s="189"/>
      <c r="D36" s="189"/>
      <c r="E36" s="183"/>
      <c r="F36" s="183"/>
      <c r="G36" s="183"/>
      <c r="H36" s="35">
        <v>1648000</v>
      </c>
      <c r="I36" s="35">
        <v>345200</v>
      </c>
      <c r="J36" s="35">
        <v>1302800</v>
      </c>
      <c r="K36" s="35">
        <v>183.26</v>
      </c>
      <c r="L36" s="4">
        <f>H36*K36</f>
        <v>302012480</v>
      </c>
      <c r="M36" s="35">
        <f>I36*K36</f>
        <v>63261352</v>
      </c>
      <c r="N36" s="35">
        <f>J36*K36</f>
        <v>238751128</v>
      </c>
      <c r="O36" s="133" t="s">
        <v>569</v>
      </c>
      <c r="P36" s="62">
        <v>45566</v>
      </c>
      <c r="Q36" s="118">
        <v>0</v>
      </c>
      <c r="R36" s="65"/>
      <c r="S36" s="180"/>
      <c r="T36" s="180"/>
      <c r="U36" s="23"/>
    </row>
    <row r="37" spans="1:21" ht="30">
      <c r="A37" s="93"/>
      <c r="B37" s="187"/>
      <c r="C37" s="190"/>
      <c r="D37" s="190"/>
      <c r="E37" s="184"/>
      <c r="F37" s="184"/>
      <c r="G37" s="184"/>
      <c r="H37" s="35">
        <v>24000</v>
      </c>
      <c r="I37" s="35">
        <v>0</v>
      </c>
      <c r="J37" s="35">
        <v>24000</v>
      </c>
      <c r="K37" s="35">
        <v>183.26</v>
      </c>
      <c r="L37" s="4">
        <f>H37*K37</f>
        <v>4398240</v>
      </c>
      <c r="M37" s="35">
        <v>0</v>
      </c>
      <c r="N37" s="35">
        <f>J37*K37</f>
        <v>4398240</v>
      </c>
      <c r="O37" s="133" t="s">
        <v>543</v>
      </c>
      <c r="P37" s="62">
        <v>45566</v>
      </c>
      <c r="Q37" s="118">
        <v>0</v>
      </c>
      <c r="R37" s="65"/>
      <c r="S37" s="180"/>
      <c r="T37" s="180"/>
      <c r="U37" s="23"/>
    </row>
    <row r="38" spans="1:21" ht="63.75" customHeight="1">
      <c r="A38" s="90"/>
      <c r="B38" s="210">
        <v>8</v>
      </c>
      <c r="C38" s="188" t="s">
        <v>8</v>
      </c>
      <c r="D38" s="188" t="s">
        <v>0</v>
      </c>
      <c r="E38" s="182">
        <f>F38+G38</f>
        <v>59361.5</v>
      </c>
      <c r="F38" s="204">
        <v>28164</v>
      </c>
      <c r="G38" s="204">
        <v>31197.5</v>
      </c>
      <c r="H38" s="35">
        <v>31815</v>
      </c>
      <c r="I38" s="35">
        <v>8155</v>
      </c>
      <c r="J38" s="35">
        <v>23660</v>
      </c>
      <c r="K38" s="35">
        <v>18607.08</v>
      </c>
      <c r="L38" s="4">
        <f>H38*K38</f>
        <v>591984250.2</v>
      </c>
      <c r="M38" s="35">
        <f>I38*K38</f>
        <v>151740737.4</v>
      </c>
      <c r="N38" s="35">
        <f>J38*K38</f>
        <v>440243512.8</v>
      </c>
      <c r="O38" s="133" t="s">
        <v>572</v>
      </c>
      <c r="P38" s="62">
        <v>45566</v>
      </c>
      <c r="Q38" s="118">
        <v>0</v>
      </c>
      <c r="R38" s="65"/>
      <c r="S38" s="180">
        <f>(H38+H39+H40)*100/90599</f>
        <v>108.95263744632943</v>
      </c>
      <c r="T38" s="180">
        <v>4.23</v>
      </c>
      <c r="U38" s="23"/>
    </row>
    <row r="39" spans="1:21" ht="56.25" customHeight="1">
      <c r="A39" s="31">
        <v>8</v>
      </c>
      <c r="B39" s="211"/>
      <c r="C39" s="189"/>
      <c r="D39" s="189"/>
      <c r="E39" s="183"/>
      <c r="F39" s="209"/>
      <c r="G39" s="209"/>
      <c r="H39" s="35">
        <v>63125</v>
      </c>
      <c r="I39" s="35">
        <v>33570</v>
      </c>
      <c r="J39" s="35">
        <v>29555</v>
      </c>
      <c r="K39" s="35">
        <v>18607.08</v>
      </c>
      <c r="L39" s="4">
        <f t="shared" si="3"/>
        <v>1174571925</v>
      </c>
      <c r="M39" s="35">
        <f>I39*K39</f>
        <v>624639675.6</v>
      </c>
      <c r="N39" s="35">
        <f t="shared" si="4"/>
        <v>549932249.4000001</v>
      </c>
      <c r="O39" s="8" t="s">
        <v>45</v>
      </c>
      <c r="P39" s="62" t="s">
        <v>249</v>
      </c>
      <c r="Q39" s="118" t="s">
        <v>458</v>
      </c>
      <c r="R39" s="65"/>
      <c r="S39" s="180"/>
      <c r="T39" s="180"/>
      <c r="U39" s="23"/>
    </row>
    <row r="40" spans="1:21" ht="30">
      <c r="A40" s="31"/>
      <c r="B40" s="212"/>
      <c r="C40" s="190"/>
      <c r="D40" s="190"/>
      <c r="E40" s="184"/>
      <c r="F40" s="205"/>
      <c r="G40" s="205"/>
      <c r="H40" s="35">
        <v>3770</v>
      </c>
      <c r="I40" s="35">
        <v>0</v>
      </c>
      <c r="J40" s="35">
        <v>3770</v>
      </c>
      <c r="K40" s="35">
        <v>18607.08</v>
      </c>
      <c r="L40" s="4">
        <f t="shared" si="3"/>
        <v>70148691.60000001</v>
      </c>
      <c r="M40" s="35">
        <v>0</v>
      </c>
      <c r="N40" s="35">
        <f t="shared" si="4"/>
        <v>70148691.60000001</v>
      </c>
      <c r="O40" s="8" t="s">
        <v>297</v>
      </c>
      <c r="P40" s="62">
        <v>45443</v>
      </c>
      <c r="Q40" s="165">
        <v>1</v>
      </c>
      <c r="R40" s="65"/>
      <c r="S40" s="181"/>
      <c r="T40" s="181"/>
      <c r="U40" s="23"/>
    </row>
    <row r="41" spans="1:21" ht="32.25" customHeight="1">
      <c r="A41" s="90"/>
      <c r="B41" s="185">
        <v>9</v>
      </c>
      <c r="C41" s="230" t="s">
        <v>149</v>
      </c>
      <c r="D41" s="244" t="s">
        <v>0</v>
      </c>
      <c r="E41" s="213">
        <f>F41+G41</f>
        <v>901787</v>
      </c>
      <c r="F41" s="213">
        <v>3660</v>
      </c>
      <c r="G41" s="213">
        <v>898127</v>
      </c>
      <c r="H41" s="94">
        <v>323929</v>
      </c>
      <c r="I41" s="95">
        <v>1840</v>
      </c>
      <c r="J41" s="95">
        <v>322089</v>
      </c>
      <c r="K41" s="21">
        <v>231.2</v>
      </c>
      <c r="L41" s="26">
        <f>H41*K41</f>
        <v>74892384.8</v>
      </c>
      <c r="M41" s="35">
        <f>I41*K41</f>
        <v>425408</v>
      </c>
      <c r="N41" s="35">
        <f>J41*K41</f>
        <v>74466976.8</v>
      </c>
      <c r="O41" s="133" t="s">
        <v>573</v>
      </c>
      <c r="P41" s="62">
        <v>45566</v>
      </c>
      <c r="Q41" s="118">
        <v>0</v>
      </c>
      <c r="R41" s="65"/>
      <c r="S41" s="197">
        <v>100</v>
      </c>
      <c r="T41" s="197">
        <v>4.611141025641025</v>
      </c>
      <c r="U41" s="23"/>
    </row>
    <row r="42" spans="1:21" ht="45" customHeight="1">
      <c r="A42" s="15"/>
      <c r="B42" s="186"/>
      <c r="C42" s="230"/>
      <c r="D42" s="244"/>
      <c r="E42" s="213"/>
      <c r="F42" s="213"/>
      <c r="G42" s="213"/>
      <c r="H42" s="35">
        <v>1473920</v>
      </c>
      <c r="I42" s="35">
        <v>1820</v>
      </c>
      <c r="J42" s="35">
        <v>1472100</v>
      </c>
      <c r="K42" s="35">
        <v>258.4</v>
      </c>
      <c r="L42" s="35">
        <f t="shared" si="3"/>
        <v>380860927.99999994</v>
      </c>
      <c r="M42" s="35">
        <f>I42*K42</f>
        <v>470287.99999999994</v>
      </c>
      <c r="N42" s="35">
        <f t="shared" si="4"/>
        <v>380390639.99999994</v>
      </c>
      <c r="O42" s="8" t="s">
        <v>46</v>
      </c>
      <c r="P42" s="62">
        <v>45323</v>
      </c>
      <c r="Q42" s="165">
        <v>1</v>
      </c>
      <c r="R42" s="65"/>
      <c r="S42" s="198"/>
      <c r="T42" s="198"/>
      <c r="U42" s="59" t="s">
        <v>226</v>
      </c>
    </row>
    <row r="43" spans="1:21" ht="26.25" customHeight="1">
      <c r="A43" s="93"/>
      <c r="B43" s="186"/>
      <c r="C43" s="230"/>
      <c r="D43" s="244"/>
      <c r="E43" s="213"/>
      <c r="F43" s="213"/>
      <c r="G43" s="213"/>
      <c r="H43" s="35">
        <v>1699</v>
      </c>
      <c r="I43" s="35">
        <v>0</v>
      </c>
      <c r="J43" s="35">
        <v>1699</v>
      </c>
      <c r="K43" s="35">
        <v>258.39</v>
      </c>
      <c r="L43" s="35">
        <v>438989.98</v>
      </c>
      <c r="M43" s="35">
        <f>I43*K43</f>
        <v>0</v>
      </c>
      <c r="N43" s="35">
        <v>438989.98</v>
      </c>
      <c r="O43" s="8" t="s">
        <v>500</v>
      </c>
      <c r="P43" s="62">
        <v>45474</v>
      </c>
      <c r="Q43" s="118">
        <v>0</v>
      </c>
      <c r="R43" s="65"/>
      <c r="S43" s="199"/>
      <c r="T43" s="199"/>
      <c r="U43" s="59"/>
    </row>
    <row r="44" spans="1:21" ht="27" customHeight="1">
      <c r="A44" s="3">
        <v>10</v>
      </c>
      <c r="B44" s="186">
        <v>10</v>
      </c>
      <c r="C44" s="189" t="s">
        <v>388</v>
      </c>
      <c r="D44" s="188" t="s">
        <v>0</v>
      </c>
      <c r="E44" s="182">
        <v>293291</v>
      </c>
      <c r="F44" s="204">
        <v>1755</v>
      </c>
      <c r="G44" s="204">
        <v>293536</v>
      </c>
      <c r="H44" s="11">
        <v>76356</v>
      </c>
      <c r="I44" s="35">
        <v>228</v>
      </c>
      <c r="J44" s="35">
        <v>76128</v>
      </c>
      <c r="K44" s="35">
        <v>514.14</v>
      </c>
      <c r="L44" s="35">
        <f t="shared" si="3"/>
        <v>39257673.839999996</v>
      </c>
      <c r="M44" s="35">
        <f>I44*K44</f>
        <v>117223.92</v>
      </c>
      <c r="N44" s="35">
        <f t="shared" si="4"/>
        <v>39140449.92</v>
      </c>
      <c r="O44" s="8" t="s">
        <v>236</v>
      </c>
      <c r="P44" s="62">
        <v>45323</v>
      </c>
      <c r="Q44" s="165">
        <v>1</v>
      </c>
      <c r="R44" s="65"/>
      <c r="S44" s="179">
        <v>100</v>
      </c>
      <c r="T44" s="179">
        <v>4.796086956521739</v>
      </c>
      <c r="U44" s="59" t="s">
        <v>227</v>
      </c>
    </row>
    <row r="45" spans="1:21" ht="30">
      <c r="A45" s="15"/>
      <c r="B45" s="186"/>
      <c r="C45" s="189"/>
      <c r="D45" s="189"/>
      <c r="E45" s="183"/>
      <c r="F45" s="209"/>
      <c r="G45" s="209"/>
      <c r="H45" s="21">
        <v>215346</v>
      </c>
      <c r="I45" s="35">
        <v>0</v>
      </c>
      <c r="J45" s="35">
        <v>215346</v>
      </c>
      <c r="K45" s="21">
        <v>516.79</v>
      </c>
      <c r="L45" s="26">
        <f t="shared" si="3"/>
        <v>111288659.33999999</v>
      </c>
      <c r="M45" s="35">
        <f>I45*K45</f>
        <v>0</v>
      </c>
      <c r="N45" s="35">
        <f t="shared" si="4"/>
        <v>111288659.33999999</v>
      </c>
      <c r="O45" s="8" t="s">
        <v>346</v>
      </c>
      <c r="P45" s="63">
        <v>45413</v>
      </c>
      <c r="Q45" s="165">
        <v>1</v>
      </c>
      <c r="R45" s="65"/>
      <c r="S45" s="180"/>
      <c r="T45" s="180"/>
      <c r="U45" s="23"/>
    </row>
    <row r="46" spans="1:21" ht="35.25" customHeight="1">
      <c r="A46" s="47"/>
      <c r="B46" s="186"/>
      <c r="C46" s="189"/>
      <c r="D46" s="189"/>
      <c r="E46" s="183"/>
      <c r="F46" s="209"/>
      <c r="G46" s="209"/>
      <c r="H46" s="21">
        <v>60</v>
      </c>
      <c r="I46" s="35">
        <v>0</v>
      </c>
      <c r="J46" s="35">
        <v>60</v>
      </c>
      <c r="K46" s="21">
        <v>516.79</v>
      </c>
      <c r="L46" s="26">
        <f t="shared" si="3"/>
        <v>31007.399999999998</v>
      </c>
      <c r="M46" s="35">
        <v>0</v>
      </c>
      <c r="N46" s="35">
        <f t="shared" si="4"/>
        <v>31007.399999999998</v>
      </c>
      <c r="O46" s="132" t="s">
        <v>441</v>
      </c>
      <c r="P46" s="63">
        <v>45413</v>
      </c>
      <c r="Q46" s="119"/>
      <c r="R46" s="64"/>
      <c r="S46" s="218"/>
      <c r="T46" s="218"/>
      <c r="U46" s="23" t="s">
        <v>269</v>
      </c>
    </row>
    <row r="47" spans="1:21" ht="42" customHeight="1">
      <c r="A47" s="93"/>
      <c r="B47" s="186"/>
      <c r="C47" s="189"/>
      <c r="D47" s="189"/>
      <c r="E47" s="183"/>
      <c r="F47" s="209"/>
      <c r="G47" s="209"/>
      <c r="H47" s="21">
        <v>292897</v>
      </c>
      <c r="I47" s="35">
        <v>240</v>
      </c>
      <c r="J47" s="35">
        <v>292657</v>
      </c>
      <c r="K47" s="21">
        <v>455.01</v>
      </c>
      <c r="L47" s="26">
        <v>150589654.59</v>
      </c>
      <c r="M47" s="35">
        <v>123389.6118</v>
      </c>
      <c r="N47" s="35">
        <v>150466264.9782</v>
      </c>
      <c r="O47" s="133" t="s">
        <v>566</v>
      </c>
      <c r="P47" s="63">
        <v>45566</v>
      </c>
      <c r="Q47" s="119">
        <v>0</v>
      </c>
      <c r="R47" s="64"/>
      <c r="S47" s="180"/>
      <c r="T47" s="180"/>
      <c r="U47" s="23"/>
    </row>
    <row r="48" spans="1:21" ht="57.75" customHeight="1">
      <c r="A48" s="93"/>
      <c r="B48" s="187"/>
      <c r="C48" s="190"/>
      <c r="D48" s="190"/>
      <c r="E48" s="184"/>
      <c r="F48" s="205"/>
      <c r="G48" s="205"/>
      <c r="H48" s="21">
        <v>138</v>
      </c>
      <c r="I48" s="35">
        <v>0</v>
      </c>
      <c r="J48" s="35">
        <v>138</v>
      </c>
      <c r="K48" s="21">
        <v>514.14</v>
      </c>
      <c r="L48" s="26">
        <v>70948.96</v>
      </c>
      <c r="M48" s="35">
        <v>0</v>
      </c>
      <c r="N48" s="35">
        <v>70948.96</v>
      </c>
      <c r="O48" s="8" t="s">
        <v>500</v>
      </c>
      <c r="P48" s="62">
        <v>45474</v>
      </c>
      <c r="Q48" s="119">
        <v>0</v>
      </c>
      <c r="R48" s="64"/>
      <c r="S48" s="181"/>
      <c r="T48" s="181"/>
      <c r="U48" s="23"/>
    </row>
    <row r="49" spans="1:21" ht="53.25" customHeight="1">
      <c r="A49" s="31"/>
      <c r="B49" s="185">
        <v>11</v>
      </c>
      <c r="C49" s="201" t="s">
        <v>9</v>
      </c>
      <c r="D49" s="215" t="s">
        <v>0</v>
      </c>
      <c r="E49" s="182">
        <f>F49+G49</f>
        <v>52718</v>
      </c>
      <c r="F49" s="182">
        <v>0</v>
      </c>
      <c r="G49" s="182">
        <v>52718</v>
      </c>
      <c r="H49" s="35">
        <v>52545</v>
      </c>
      <c r="I49" s="35">
        <v>0</v>
      </c>
      <c r="J49" s="35">
        <v>52545</v>
      </c>
      <c r="K49" s="35">
        <v>3559.82</v>
      </c>
      <c r="L49" s="4">
        <f t="shared" si="3"/>
        <v>187050741.9</v>
      </c>
      <c r="M49" s="35">
        <v>0</v>
      </c>
      <c r="N49" s="35">
        <f t="shared" si="4"/>
        <v>187050741.9</v>
      </c>
      <c r="O49" s="131" t="s">
        <v>351</v>
      </c>
      <c r="P49" s="62" t="s">
        <v>247</v>
      </c>
      <c r="Q49" s="166">
        <v>1</v>
      </c>
      <c r="R49" s="64"/>
      <c r="S49" s="179">
        <v>100</v>
      </c>
      <c r="T49" s="179">
        <v>3.894320987654321</v>
      </c>
      <c r="U49" s="23"/>
    </row>
    <row r="50" spans="1:21" ht="53.25" customHeight="1">
      <c r="A50" s="90"/>
      <c r="B50" s="186"/>
      <c r="C50" s="202"/>
      <c r="D50" s="216"/>
      <c r="E50" s="183"/>
      <c r="F50" s="183"/>
      <c r="G50" s="183"/>
      <c r="H50" s="35">
        <v>51565</v>
      </c>
      <c r="I50" s="35">
        <v>0</v>
      </c>
      <c r="J50" s="35">
        <v>51565</v>
      </c>
      <c r="K50" s="35">
        <v>3559.82</v>
      </c>
      <c r="L50" s="4">
        <f t="shared" si="3"/>
        <v>183562118.3</v>
      </c>
      <c r="M50" s="35">
        <v>0</v>
      </c>
      <c r="N50" s="35">
        <f t="shared" si="4"/>
        <v>183562118.3</v>
      </c>
      <c r="O50" s="133" t="s">
        <v>548</v>
      </c>
      <c r="P50" s="62" t="s">
        <v>383</v>
      </c>
      <c r="Q50" s="119">
        <v>0</v>
      </c>
      <c r="R50" s="64"/>
      <c r="S50" s="180"/>
      <c r="T50" s="180"/>
      <c r="U50" s="23"/>
    </row>
    <row r="51" spans="1:21" ht="53.25" customHeight="1">
      <c r="A51" s="90"/>
      <c r="B51" s="186"/>
      <c r="C51" s="202"/>
      <c r="D51" s="216"/>
      <c r="E51" s="183"/>
      <c r="F51" s="183"/>
      <c r="G51" s="183"/>
      <c r="H51" s="35">
        <v>170</v>
      </c>
      <c r="I51" s="35">
        <v>0</v>
      </c>
      <c r="J51" s="35">
        <v>170</v>
      </c>
      <c r="K51" s="35">
        <v>3524.18</v>
      </c>
      <c r="L51" s="4">
        <f t="shared" si="3"/>
        <v>599110.6</v>
      </c>
      <c r="M51" s="35">
        <v>0</v>
      </c>
      <c r="N51" s="35">
        <f t="shared" si="4"/>
        <v>599110.6</v>
      </c>
      <c r="O51" s="131" t="s">
        <v>489</v>
      </c>
      <c r="P51" s="62">
        <v>45536</v>
      </c>
      <c r="Q51" s="166">
        <v>1</v>
      </c>
      <c r="R51" s="64"/>
      <c r="S51" s="180"/>
      <c r="T51" s="180"/>
      <c r="U51" s="23"/>
    </row>
    <row r="52" spans="1:21" ht="53.25" customHeight="1">
      <c r="A52" s="79"/>
      <c r="B52" s="187"/>
      <c r="C52" s="203"/>
      <c r="D52" s="217"/>
      <c r="E52" s="184"/>
      <c r="F52" s="184"/>
      <c r="G52" s="184"/>
      <c r="H52" s="35">
        <v>170</v>
      </c>
      <c r="I52" s="35">
        <v>0</v>
      </c>
      <c r="J52" s="35">
        <v>170</v>
      </c>
      <c r="K52" s="35">
        <v>3542</v>
      </c>
      <c r="L52" s="4">
        <f t="shared" si="3"/>
        <v>602140</v>
      </c>
      <c r="M52" s="35">
        <v>0</v>
      </c>
      <c r="N52" s="35">
        <v>602140</v>
      </c>
      <c r="O52" s="131" t="s">
        <v>340</v>
      </c>
      <c r="P52" s="62" t="s">
        <v>247</v>
      </c>
      <c r="Q52" s="165" t="s">
        <v>559</v>
      </c>
      <c r="R52" s="65"/>
      <c r="S52" s="180"/>
      <c r="T52" s="180"/>
      <c r="U52" s="23" t="s">
        <v>39</v>
      </c>
    </row>
    <row r="53" spans="1:21" ht="51.75" customHeight="1">
      <c r="A53" s="31"/>
      <c r="B53" s="185">
        <v>12</v>
      </c>
      <c r="C53" s="214" t="s">
        <v>38</v>
      </c>
      <c r="D53" s="215" t="s">
        <v>0</v>
      </c>
      <c r="E53" s="182">
        <f>F53+G53</f>
        <v>932068.5</v>
      </c>
      <c r="F53" s="182">
        <v>0</v>
      </c>
      <c r="G53" s="182">
        <v>932068.5</v>
      </c>
      <c r="H53" s="35">
        <v>930540</v>
      </c>
      <c r="I53" s="35">
        <v>0</v>
      </c>
      <c r="J53" s="35">
        <v>930540</v>
      </c>
      <c r="K53" s="35">
        <v>3559.82</v>
      </c>
      <c r="L53" s="4">
        <f t="shared" si="3"/>
        <v>3312554902.8</v>
      </c>
      <c r="M53" s="35">
        <v>0</v>
      </c>
      <c r="N53" s="35">
        <f t="shared" si="4"/>
        <v>3312554902.8</v>
      </c>
      <c r="O53" s="131" t="s">
        <v>359</v>
      </c>
      <c r="P53" s="62">
        <v>45427</v>
      </c>
      <c r="Q53" s="167">
        <v>1</v>
      </c>
      <c r="R53" s="122"/>
      <c r="S53" s="218">
        <f>(H53+H55)*100/1864137</f>
        <v>49.9995440249295</v>
      </c>
      <c r="T53" s="218">
        <v>5.0251785714285715</v>
      </c>
      <c r="U53" s="4"/>
    </row>
    <row r="54" spans="1:21" ht="51.75" customHeight="1">
      <c r="A54" s="150"/>
      <c r="B54" s="186"/>
      <c r="C54" s="214"/>
      <c r="D54" s="216"/>
      <c r="E54" s="183"/>
      <c r="F54" s="183"/>
      <c r="G54" s="183"/>
      <c r="H54" s="35">
        <v>24400</v>
      </c>
      <c r="I54" s="35">
        <v>0</v>
      </c>
      <c r="J54" s="35">
        <v>24400</v>
      </c>
      <c r="K54" s="35">
        <v>3542</v>
      </c>
      <c r="L54" s="4">
        <f t="shared" si="3"/>
        <v>86424800</v>
      </c>
      <c r="M54" s="35">
        <v>0</v>
      </c>
      <c r="N54" s="35">
        <f t="shared" si="4"/>
        <v>86424800</v>
      </c>
      <c r="O54" s="158" t="s">
        <v>511</v>
      </c>
      <c r="P54" s="62">
        <v>45536</v>
      </c>
      <c r="Q54" s="121"/>
      <c r="R54" s="122"/>
      <c r="S54" s="181"/>
      <c r="T54" s="181"/>
      <c r="U54" s="4" t="s">
        <v>316</v>
      </c>
    </row>
    <row r="55" spans="1:21" ht="59.25" customHeight="1">
      <c r="A55" s="31"/>
      <c r="B55" s="187"/>
      <c r="C55" s="214"/>
      <c r="D55" s="217"/>
      <c r="E55" s="184"/>
      <c r="F55" s="184"/>
      <c r="G55" s="184"/>
      <c r="H55" s="35">
        <v>1520</v>
      </c>
      <c r="I55" s="35">
        <v>0</v>
      </c>
      <c r="J55" s="35">
        <v>1520</v>
      </c>
      <c r="K55" s="35">
        <v>3542</v>
      </c>
      <c r="L55" s="4">
        <v>5383840</v>
      </c>
      <c r="M55" s="35">
        <v>0</v>
      </c>
      <c r="N55" s="35">
        <v>5383840</v>
      </c>
      <c r="O55" s="131" t="s">
        <v>327</v>
      </c>
      <c r="P55" s="62">
        <v>45412</v>
      </c>
      <c r="Q55" s="165">
        <v>1</v>
      </c>
      <c r="R55" s="65"/>
      <c r="S55" s="181"/>
      <c r="T55" s="181"/>
      <c r="U55" s="4" t="s">
        <v>39</v>
      </c>
    </row>
    <row r="56" spans="1:21" ht="30">
      <c r="A56" s="31">
        <v>13</v>
      </c>
      <c r="B56" s="185">
        <v>13</v>
      </c>
      <c r="C56" s="223" t="s">
        <v>10</v>
      </c>
      <c r="D56" s="223" t="s">
        <v>0</v>
      </c>
      <c r="E56" s="182">
        <f>F56+G56</f>
        <v>3060848.38</v>
      </c>
      <c r="F56" s="182">
        <v>2573189.75</v>
      </c>
      <c r="G56" s="182">
        <v>487658.63</v>
      </c>
      <c r="H56" s="35">
        <v>1774245</v>
      </c>
      <c r="I56" s="35">
        <v>1672950</v>
      </c>
      <c r="J56" s="35">
        <v>101295</v>
      </c>
      <c r="K56" s="35">
        <v>401.58</v>
      </c>
      <c r="L56" s="4">
        <f t="shared" si="3"/>
        <v>712501307.1</v>
      </c>
      <c r="M56" s="35">
        <f aca="true" t="shared" si="5" ref="M56:M65">I56*K56</f>
        <v>671823261</v>
      </c>
      <c r="N56" s="35">
        <f t="shared" si="4"/>
        <v>40678046.1</v>
      </c>
      <c r="O56" s="8" t="s">
        <v>47</v>
      </c>
      <c r="P56" s="62" t="s">
        <v>250</v>
      </c>
      <c r="Q56" s="165" t="s">
        <v>560</v>
      </c>
      <c r="R56" s="65"/>
      <c r="S56" s="179">
        <v>100</v>
      </c>
      <c r="T56" s="179">
        <v>7.077551724137931</v>
      </c>
      <c r="U56" s="23"/>
    </row>
    <row r="57" spans="1:21" ht="67.5" customHeight="1">
      <c r="A57" s="31"/>
      <c r="B57" s="186"/>
      <c r="C57" s="224"/>
      <c r="D57" s="224"/>
      <c r="E57" s="183"/>
      <c r="F57" s="183"/>
      <c r="G57" s="183"/>
      <c r="H57" s="35">
        <v>20550</v>
      </c>
      <c r="I57" s="35">
        <v>20550</v>
      </c>
      <c r="J57" s="35">
        <v>0</v>
      </c>
      <c r="K57" s="35">
        <v>401.58</v>
      </c>
      <c r="L57" s="4">
        <f t="shared" si="3"/>
        <v>8252469</v>
      </c>
      <c r="M57" s="35">
        <f t="shared" si="5"/>
        <v>8252469</v>
      </c>
      <c r="N57" s="35">
        <f t="shared" si="4"/>
        <v>0</v>
      </c>
      <c r="O57" s="131" t="s">
        <v>342</v>
      </c>
      <c r="P57" s="62">
        <v>45505</v>
      </c>
      <c r="Q57" s="165">
        <v>1</v>
      </c>
      <c r="R57" s="64"/>
      <c r="S57" s="180"/>
      <c r="T57" s="180"/>
      <c r="U57" s="23" t="s">
        <v>39</v>
      </c>
    </row>
    <row r="58" spans="1:21" ht="67.5" customHeight="1">
      <c r="A58" s="90"/>
      <c r="B58" s="186"/>
      <c r="C58" s="224"/>
      <c r="D58" s="224"/>
      <c r="E58" s="183"/>
      <c r="F58" s="183"/>
      <c r="G58" s="183"/>
      <c r="H58" s="35">
        <v>546165</v>
      </c>
      <c r="I58" s="35">
        <v>109770</v>
      </c>
      <c r="J58" s="35">
        <v>436395</v>
      </c>
      <c r="K58" s="35">
        <v>401.58</v>
      </c>
      <c r="L58" s="4">
        <f>H58*K58</f>
        <v>219328940.7</v>
      </c>
      <c r="M58" s="35">
        <f>I58*K58</f>
        <v>44081436.6</v>
      </c>
      <c r="N58" s="35">
        <f>J58*K58</f>
        <v>175247504.1</v>
      </c>
      <c r="O58" s="133" t="s">
        <v>539</v>
      </c>
      <c r="P58" s="62">
        <v>45597</v>
      </c>
      <c r="Q58" s="119">
        <v>0</v>
      </c>
      <c r="R58" s="64"/>
      <c r="S58" s="180"/>
      <c r="T58" s="180"/>
      <c r="U58" s="23"/>
    </row>
    <row r="59" spans="1:21" ht="30">
      <c r="A59" s="15"/>
      <c r="B59" s="187"/>
      <c r="C59" s="224"/>
      <c r="D59" s="225"/>
      <c r="E59" s="184"/>
      <c r="F59" s="184"/>
      <c r="G59" s="184"/>
      <c r="H59" s="35">
        <f>I59+J59</f>
        <v>1206870</v>
      </c>
      <c r="I59" s="35">
        <v>863220</v>
      </c>
      <c r="J59" s="7">
        <v>343650</v>
      </c>
      <c r="K59" s="35">
        <v>401.58</v>
      </c>
      <c r="L59" s="4">
        <f t="shared" si="3"/>
        <v>484654854.59999996</v>
      </c>
      <c r="M59" s="35">
        <f t="shared" si="5"/>
        <v>346651887.59999996</v>
      </c>
      <c r="N59" s="35">
        <f t="shared" si="4"/>
        <v>138002967</v>
      </c>
      <c r="O59" s="131" t="s">
        <v>358</v>
      </c>
      <c r="P59" s="62">
        <v>45505</v>
      </c>
      <c r="Q59" s="119">
        <v>0</v>
      </c>
      <c r="R59" s="64"/>
      <c r="S59" s="181"/>
      <c r="T59" s="181"/>
      <c r="U59" s="23"/>
    </row>
    <row r="60" spans="1:21" ht="90.75" customHeight="1">
      <c r="A60" s="15">
        <v>14</v>
      </c>
      <c r="B60" s="185">
        <v>14</v>
      </c>
      <c r="C60" s="188" t="s">
        <v>150</v>
      </c>
      <c r="D60" s="188" t="s">
        <v>0</v>
      </c>
      <c r="E60" s="182">
        <f>F60+G60</f>
        <v>7298.75</v>
      </c>
      <c r="F60" s="182">
        <v>5974</v>
      </c>
      <c r="G60" s="182">
        <v>1324.75</v>
      </c>
      <c r="H60" s="35">
        <v>6831</v>
      </c>
      <c r="I60" s="35">
        <v>5037</v>
      </c>
      <c r="J60" s="35">
        <v>1794</v>
      </c>
      <c r="K60" s="35">
        <v>50773.64</v>
      </c>
      <c r="L60" s="4">
        <f t="shared" si="3"/>
        <v>346834734.84</v>
      </c>
      <c r="M60" s="35">
        <f t="shared" si="5"/>
        <v>255746824.68</v>
      </c>
      <c r="N60" s="35">
        <f t="shared" si="4"/>
        <v>91087910.16</v>
      </c>
      <c r="O60" s="8" t="s">
        <v>272</v>
      </c>
      <c r="P60" s="62">
        <v>45352</v>
      </c>
      <c r="Q60" s="165">
        <v>1</v>
      </c>
      <c r="R60" s="65"/>
      <c r="S60" s="197">
        <v>100</v>
      </c>
      <c r="T60" s="197">
        <v>6.109421052631579</v>
      </c>
      <c r="U60" s="23"/>
    </row>
    <row r="61" spans="1:21" ht="50.25" customHeight="1">
      <c r="A61" s="86"/>
      <c r="B61" s="187"/>
      <c r="C61" s="190"/>
      <c r="D61" s="190"/>
      <c r="E61" s="184"/>
      <c r="F61" s="184"/>
      <c r="G61" s="184"/>
      <c r="H61" s="35">
        <v>1521</v>
      </c>
      <c r="I61" s="35">
        <v>420</v>
      </c>
      <c r="J61" s="35">
        <v>1101</v>
      </c>
      <c r="K61" s="35">
        <v>50773.63</v>
      </c>
      <c r="L61" s="4">
        <f t="shared" si="3"/>
        <v>77226691.22999999</v>
      </c>
      <c r="M61" s="35">
        <f t="shared" si="5"/>
        <v>21324924.599999998</v>
      </c>
      <c r="N61" s="35">
        <f t="shared" si="4"/>
        <v>55901766.629999995</v>
      </c>
      <c r="O61" s="8" t="s">
        <v>481</v>
      </c>
      <c r="P61" s="62">
        <v>45474</v>
      </c>
      <c r="Q61" s="165">
        <v>1</v>
      </c>
      <c r="R61" s="65"/>
      <c r="S61" s="199"/>
      <c r="T61" s="199"/>
      <c r="U61" s="23"/>
    </row>
    <row r="62" spans="1:21" ht="30">
      <c r="A62" s="15">
        <v>15</v>
      </c>
      <c r="B62" s="210">
        <v>15</v>
      </c>
      <c r="C62" s="188" t="s">
        <v>151</v>
      </c>
      <c r="D62" s="188" t="s">
        <v>0</v>
      </c>
      <c r="E62" s="182">
        <f>F62+G62</f>
        <v>49041.5</v>
      </c>
      <c r="F62" s="204">
        <v>42671</v>
      </c>
      <c r="G62" s="204">
        <v>6370.5</v>
      </c>
      <c r="H62" s="35">
        <v>54039</v>
      </c>
      <c r="I62" s="35">
        <v>39477</v>
      </c>
      <c r="J62" s="35">
        <v>14562</v>
      </c>
      <c r="K62" s="35">
        <v>63582.09</v>
      </c>
      <c r="L62" s="4">
        <f t="shared" si="3"/>
        <v>3435912561.5099998</v>
      </c>
      <c r="M62" s="35">
        <f t="shared" si="5"/>
        <v>2510030166.93</v>
      </c>
      <c r="N62" s="35">
        <f t="shared" si="4"/>
        <v>925882394.5799999</v>
      </c>
      <c r="O62" s="8" t="s">
        <v>281</v>
      </c>
      <c r="P62" s="62" t="s">
        <v>248</v>
      </c>
      <c r="Q62" s="119" t="s">
        <v>582</v>
      </c>
      <c r="R62" s="64"/>
      <c r="S62" s="179">
        <f>(H62+H63+H64+H65)*100/55412</f>
        <v>115.48581534685627</v>
      </c>
      <c r="T62" s="179">
        <v>7.416086956521739</v>
      </c>
      <c r="U62" s="23"/>
    </row>
    <row r="63" spans="1:21" ht="45.75" customHeight="1">
      <c r="A63" s="90"/>
      <c r="B63" s="211"/>
      <c r="C63" s="189"/>
      <c r="D63" s="189"/>
      <c r="E63" s="183"/>
      <c r="F63" s="209"/>
      <c r="G63" s="209"/>
      <c r="H63" s="35">
        <v>18</v>
      </c>
      <c r="I63" s="35">
        <v>18</v>
      </c>
      <c r="J63" s="35">
        <v>0</v>
      </c>
      <c r="K63" s="35">
        <v>63582.09</v>
      </c>
      <c r="L63" s="4">
        <f>H63*K63</f>
        <v>1144477.6199999999</v>
      </c>
      <c r="M63" s="35">
        <f>I63*K63</f>
        <v>1144477.6199999999</v>
      </c>
      <c r="N63" s="97">
        <v>0</v>
      </c>
      <c r="O63" s="133" t="s">
        <v>499</v>
      </c>
      <c r="P63" s="62">
        <v>45566</v>
      </c>
      <c r="Q63" s="119">
        <v>0</v>
      </c>
      <c r="R63" s="64"/>
      <c r="S63" s="180"/>
      <c r="T63" s="180"/>
      <c r="U63" s="23"/>
    </row>
    <row r="64" spans="1:21" ht="39.75" customHeight="1">
      <c r="A64" s="90"/>
      <c r="B64" s="211"/>
      <c r="C64" s="189"/>
      <c r="D64" s="189"/>
      <c r="E64" s="183"/>
      <c r="F64" s="209"/>
      <c r="G64" s="209"/>
      <c r="H64" s="35">
        <v>9864</v>
      </c>
      <c r="I64" s="35">
        <v>9864</v>
      </c>
      <c r="J64" s="35">
        <v>0</v>
      </c>
      <c r="K64" s="35">
        <v>63582.09</v>
      </c>
      <c r="L64" s="4">
        <f>H64*K64</f>
        <v>627173735.76</v>
      </c>
      <c r="M64" s="35">
        <f>I64*K64</f>
        <v>627173735.76</v>
      </c>
      <c r="N64" s="35">
        <v>0</v>
      </c>
      <c r="O64" s="133" t="s">
        <v>568</v>
      </c>
      <c r="P64" s="62">
        <v>45566</v>
      </c>
      <c r="Q64" s="119">
        <v>0.02</v>
      </c>
      <c r="R64" s="64"/>
      <c r="S64" s="180"/>
      <c r="T64" s="180"/>
      <c r="U64" s="23"/>
    </row>
    <row r="65" spans="1:21" ht="44.25" customHeight="1">
      <c r="A65" s="31"/>
      <c r="B65" s="212"/>
      <c r="C65" s="189"/>
      <c r="D65" s="190"/>
      <c r="E65" s="184"/>
      <c r="F65" s="205"/>
      <c r="G65" s="205"/>
      <c r="H65" s="35">
        <v>72</v>
      </c>
      <c r="I65" s="35">
        <v>72</v>
      </c>
      <c r="J65" s="35">
        <v>0</v>
      </c>
      <c r="K65" s="35">
        <v>63582.09</v>
      </c>
      <c r="L65" s="4">
        <f t="shared" si="3"/>
        <v>4577910.4799999995</v>
      </c>
      <c r="M65" s="35">
        <f t="shared" si="5"/>
        <v>4577910.4799999995</v>
      </c>
      <c r="N65" s="35">
        <v>0</v>
      </c>
      <c r="O65" s="131" t="s">
        <v>318</v>
      </c>
      <c r="P65" s="62">
        <v>45413</v>
      </c>
      <c r="Q65" s="165">
        <v>1</v>
      </c>
      <c r="R65" s="65"/>
      <c r="S65" s="181"/>
      <c r="T65" s="181"/>
      <c r="U65" s="23" t="s">
        <v>39</v>
      </c>
    </row>
    <row r="66" spans="1:21" ht="60.75" customHeight="1">
      <c r="A66" s="31">
        <v>17</v>
      </c>
      <c r="B66" s="185">
        <v>16</v>
      </c>
      <c r="C66" s="188" t="s">
        <v>152</v>
      </c>
      <c r="D66" s="188" t="s">
        <v>2</v>
      </c>
      <c r="E66" s="182">
        <f>F66+G66</f>
        <v>405</v>
      </c>
      <c r="F66" s="182">
        <v>0</v>
      </c>
      <c r="G66" s="182">
        <v>405</v>
      </c>
      <c r="H66" s="35">
        <v>405</v>
      </c>
      <c r="I66" s="35">
        <v>0</v>
      </c>
      <c r="J66" s="35">
        <v>405</v>
      </c>
      <c r="K66" s="35">
        <v>69666.65</v>
      </c>
      <c r="L66" s="4">
        <f t="shared" si="3"/>
        <v>28214993.249999996</v>
      </c>
      <c r="M66" s="35">
        <v>0</v>
      </c>
      <c r="N66" s="35">
        <f aca="true" t="shared" si="6" ref="N66:N92">J66*K66</f>
        <v>28214993.249999996</v>
      </c>
      <c r="O66" s="8" t="s">
        <v>48</v>
      </c>
      <c r="P66" s="62">
        <v>45352</v>
      </c>
      <c r="Q66" s="165">
        <v>1</v>
      </c>
      <c r="R66" s="65"/>
      <c r="S66" s="197">
        <v>100</v>
      </c>
      <c r="T66" s="197">
        <v>5.573333333333333</v>
      </c>
      <c r="U66" s="23"/>
    </row>
    <row r="67" spans="1:21" ht="30">
      <c r="A67" s="80"/>
      <c r="B67" s="187"/>
      <c r="C67" s="190"/>
      <c r="D67" s="190"/>
      <c r="E67" s="184"/>
      <c r="F67" s="184"/>
      <c r="G67" s="184"/>
      <c r="H67" s="35">
        <v>405</v>
      </c>
      <c r="I67" s="35">
        <v>0</v>
      </c>
      <c r="J67" s="35">
        <v>405</v>
      </c>
      <c r="K67" s="35">
        <v>69666.65</v>
      </c>
      <c r="L67" s="81">
        <v>28214993.25</v>
      </c>
      <c r="M67" s="35">
        <v>0</v>
      </c>
      <c r="N67" s="35">
        <f t="shared" si="6"/>
        <v>28214993.249999996</v>
      </c>
      <c r="O67" s="8" t="s">
        <v>426</v>
      </c>
      <c r="P67" s="62">
        <v>45488</v>
      </c>
      <c r="Q67" s="119">
        <v>0</v>
      </c>
      <c r="R67" s="64"/>
      <c r="S67" s="199"/>
      <c r="T67" s="199"/>
      <c r="U67" s="23"/>
    </row>
    <row r="68" spans="1:21" ht="50.25" customHeight="1">
      <c r="A68" s="31">
        <v>18</v>
      </c>
      <c r="B68" s="185">
        <v>17</v>
      </c>
      <c r="C68" s="188" t="s">
        <v>153</v>
      </c>
      <c r="D68" s="188" t="s">
        <v>2</v>
      </c>
      <c r="E68" s="182">
        <f>F68+G68</f>
        <v>11269</v>
      </c>
      <c r="F68" s="182">
        <v>0</v>
      </c>
      <c r="G68" s="182">
        <v>11269</v>
      </c>
      <c r="H68" s="35">
        <v>11268</v>
      </c>
      <c r="I68" s="35">
        <v>0</v>
      </c>
      <c r="J68" s="35">
        <v>11268</v>
      </c>
      <c r="K68" s="35">
        <v>69666.65</v>
      </c>
      <c r="L68" s="4">
        <f t="shared" si="3"/>
        <v>785003812.1999999</v>
      </c>
      <c r="M68" s="35">
        <v>0</v>
      </c>
      <c r="N68" s="35">
        <f t="shared" si="6"/>
        <v>785003812.1999999</v>
      </c>
      <c r="O68" s="8" t="s">
        <v>49</v>
      </c>
      <c r="P68" s="62">
        <v>45352</v>
      </c>
      <c r="Q68" s="165">
        <v>1</v>
      </c>
      <c r="R68" s="65"/>
      <c r="S68" s="197">
        <v>100</v>
      </c>
      <c r="T68" s="197">
        <v>3.318958904109589</v>
      </c>
      <c r="U68" s="4"/>
    </row>
    <row r="69" spans="1:21" ht="50.25" customHeight="1">
      <c r="A69" s="80"/>
      <c r="B69" s="187"/>
      <c r="C69" s="190"/>
      <c r="D69" s="190"/>
      <c r="E69" s="184"/>
      <c r="F69" s="184"/>
      <c r="G69" s="184"/>
      <c r="H69" s="35">
        <v>10587</v>
      </c>
      <c r="I69" s="35">
        <v>0</v>
      </c>
      <c r="J69" s="35">
        <v>10587</v>
      </c>
      <c r="K69" s="35">
        <v>69666.65</v>
      </c>
      <c r="L69" s="81">
        <v>737560823.55</v>
      </c>
      <c r="M69" s="35">
        <v>0</v>
      </c>
      <c r="N69" s="35">
        <f t="shared" si="6"/>
        <v>737560823.55</v>
      </c>
      <c r="O69" s="8" t="s">
        <v>469</v>
      </c>
      <c r="P69" s="62">
        <v>45488</v>
      </c>
      <c r="Q69" s="119">
        <v>0</v>
      </c>
      <c r="R69" s="64"/>
      <c r="S69" s="199"/>
      <c r="T69" s="199"/>
      <c r="U69" s="4"/>
    </row>
    <row r="70" spans="1:21" ht="65.25" customHeight="1">
      <c r="A70" s="31">
        <v>19</v>
      </c>
      <c r="B70" s="185">
        <v>18</v>
      </c>
      <c r="C70" s="188" t="s">
        <v>154</v>
      </c>
      <c r="D70" s="188" t="s">
        <v>2</v>
      </c>
      <c r="E70" s="182">
        <f>F70+G70</f>
        <v>3385069.5</v>
      </c>
      <c r="F70" s="182">
        <v>47442</v>
      </c>
      <c r="G70" s="182">
        <v>3337627.5</v>
      </c>
      <c r="H70" s="35">
        <f>47070+3323550</f>
        <v>3370620</v>
      </c>
      <c r="I70" s="35">
        <v>47070</v>
      </c>
      <c r="J70" s="35">
        <v>3323550</v>
      </c>
      <c r="K70" s="35">
        <v>11.08</v>
      </c>
      <c r="L70" s="4">
        <v>37346469.6</v>
      </c>
      <c r="M70" s="35">
        <f>I70*K70</f>
        <v>521535.6</v>
      </c>
      <c r="N70" s="35">
        <v>36824934</v>
      </c>
      <c r="O70" s="8" t="s">
        <v>50</v>
      </c>
      <c r="P70" s="62" t="s">
        <v>251</v>
      </c>
      <c r="Q70" s="165" t="s">
        <v>517</v>
      </c>
      <c r="R70" s="65"/>
      <c r="S70" s="179">
        <v>100</v>
      </c>
      <c r="T70" s="179">
        <v>4.474166666666667</v>
      </c>
      <c r="U70" s="23" t="s">
        <v>156</v>
      </c>
    </row>
    <row r="71" spans="1:21" ht="82.5" customHeight="1">
      <c r="A71" s="31"/>
      <c r="B71" s="186"/>
      <c r="C71" s="189"/>
      <c r="D71" s="189"/>
      <c r="E71" s="183"/>
      <c r="F71" s="183"/>
      <c r="G71" s="183"/>
      <c r="H71" s="35">
        <v>14070</v>
      </c>
      <c r="I71" s="35">
        <v>0</v>
      </c>
      <c r="J71" s="35">
        <v>14070</v>
      </c>
      <c r="K71" s="35">
        <v>11.13</v>
      </c>
      <c r="L71" s="4">
        <v>156599.1</v>
      </c>
      <c r="M71" s="35">
        <v>0</v>
      </c>
      <c r="N71" s="4">
        <v>156599.1</v>
      </c>
      <c r="O71" s="8" t="s">
        <v>304</v>
      </c>
      <c r="P71" s="62">
        <v>45413</v>
      </c>
      <c r="Q71" s="165">
        <v>1</v>
      </c>
      <c r="R71" s="65"/>
      <c r="S71" s="180"/>
      <c r="T71" s="180"/>
      <c r="U71" s="23" t="s">
        <v>39</v>
      </c>
    </row>
    <row r="72" spans="1:21" ht="82.5" customHeight="1">
      <c r="A72" s="145"/>
      <c r="B72" s="186"/>
      <c r="C72" s="189"/>
      <c r="D72" s="189"/>
      <c r="E72" s="183"/>
      <c r="F72" s="183"/>
      <c r="G72" s="183"/>
      <c r="H72" s="35">
        <v>3322802</v>
      </c>
      <c r="I72" s="35">
        <v>0</v>
      </c>
      <c r="J72" s="35">
        <v>3322802</v>
      </c>
      <c r="K72" s="35">
        <v>11.18</v>
      </c>
      <c r="L72" s="4">
        <f>N72</f>
        <v>37148926.36</v>
      </c>
      <c r="M72" s="35">
        <v>0</v>
      </c>
      <c r="N72" s="4">
        <f>K72*J72</f>
        <v>37148926.36</v>
      </c>
      <c r="O72" s="158" t="s">
        <v>510</v>
      </c>
      <c r="P72" s="62">
        <v>45566</v>
      </c>
      <c r="Q72" s="118"/>
      <c r="R72" s="65"/>
      <c r="S72" s="180"/>
      <c r="T72" s="180"/>
      <c r="U72" s="23" t="s">
        <v>316</v>
      </c>
    </row>
    <row r="73" spans="1:21" ht="67.5" customHeight="1">
      <c r="A73" s="86"/>
      <c r="B73" s="186"/>
      <c r="C73" s="189"/>
      <c r="D73" s="189"/>
      <c r="E73" s="183"/>
      <c r="F73" s="183"/>
      <c r="G73" s="183"/>
      <c r="H73" s="35">
        <v>3322802</v>
      </c>
      <c r="I73" s="35">
        <v>0</v>
      </c>
      <c r="J73" s="35">
        <v>3322802</v>
      </c>
      <c r="K73" s="35">
        <v>11.14</v>
      </c>
      <c r="L73" s="4">
        <f>H73*K73</f>
        <v>37016014.28</v>
      </c>
      <c r="M73" s="35">
        <v>0</v>
      </c>
      <c r="N73" s="4">
        <f>J73*K73</f>
        <v>37016014.28</v>
      </c>
      <c r="O73" s="134" t="s">
        <v>442</v>
      </c>
      <c r="P73" s="62">
        <v>45474</v>
      </c>
      <c r="Q73" s="118"/>
      <c r="R73" s="65"/>
      <c r="S73" s="180"/>
      <c r="T73" s="180"/>
      <c r="U73" s="23" t="s">
        <v>316</v>
      </c>
    </row>
    <row r="74" spans="1:21" ht="51.75" customHeight="1">
      <c r="A74" s="86"/>
      <c r="B74" s="186"/>
      <c r="C74" s="189"/>
      <c r="D74" s="189"/>
      <c r="E74" s="183"/>
      <c r="F74" s="183"/>
      <c r="G74" s="183"/>
      <c r="H74" s="35">
        <v>14240</v>
      </c>
      <c r="I74" s="35">
        <v>0</v>
      </c>
      <c r="J74" s="35">
        <v>14240</v>
      </c>
      <c r="K74" s="35">
        <v>11.14</v>
      </c>
      <c r="L74" s="4">
        <v>158064</v>
      </c>
      <c r="M74" s="35">
        <v>0</v>
      </c>
      <c r="N74" s="4">
        <v>158064</v>
      </c>
      <c r="O74" s="8" t="s">
        <v>413</v>
      </c>
      <c r="P74" s="62">
        <v>45474</v>
      </c>
      <c r="Q74" s="165">
        <v>1</v>
      </c>
      <c r="R74" s="65"/>
      <c r="S74" s="180"/>
      <c r="T74" s="180"/>
      <c r="U74" s="23" t="s">
        <v>39</v>
      </c>
    </row>
    <row r="75" spans="1:21" ht="51.75" customHeight="1">
      <c r="A75" s="161"/>
      <c r="B75" s="186"/>
      <c r="C75" s="189"/>
      <c r="D75" s="189"/>
      <c r="E75" s="183"/>
      <c r="F75" s="183"/>
      <c r="G75" s="183"/>
      <c r="H75" s="35">
        <v>3322592</v>
      </c>
      <c r="I75" s="35">
        <v>0</v>
      </c>
      <c r="J75" s="35">
        <v>3322592</v>
      </c>
      <c r="K75" s="35">
        <v>76.58</v>
      </c>
      <c r="L75" s="4">
        <f>H75*K75</f>
        <v>254444095.35999998</v>
      </c>
      <c r="M75" s="35">
        <v>0</v>
      </c>
      <c r="N75" s="4">
        <f>J75*K75</f>
        <v>254444095.35999998</v>
      </c>
      <c r="O75" s="8" t="s">
        <v>580</v>
      </c>
      <c r="P75" s="62">
        <v>45566</v>
      </c>
      <c r="Q75" s="118"/>
      <c r="R75" s="65"/>
      <c r="S75" s="162"/>
      <c r="T75" s="180"/>
      <c r="U75" s="23"/>
    </row>
    <row r="76" spans="1:21" ht="51.75" customHeight="1">
      <c r="A76" s="161"/>
      <c r="B76" s="187"/>
      <c r="C76" s="190"/>
      <c r="D76" s="190"/>
      <c r="E76" s="184"/>
      <c r="F76" s="184"/>
      <c r="G76" s="184"/>
      <c r="H76" s="35">
        <v>290</v>
      </c>
      <c r="I76" s="35">
        <v>0</v>
      </c>
      <c r="J76" s="35">
        <v>290</v>
      </c>
      <c r="K76" s="35">
        <v>76.58</v>
      </c>
      <c r="L76" s="4">
        <f>H76*K76</f>
        <v>22208.2</v>
      </c>
      <c r="M76" s="35">
        <v>0</v>
      </c>
      <c r="N76" s="4">
        <f>J76*K76</f>
        <v>22208.2</v>
      </c>
      <c r="O76" s="144" t="s">
        <v>617</v>
      </c>
      <c r="P76" s="62">
        <v>45566</v>
      </c>
      <c r="Q76" s="118"/>
      <c r="R76" s="65"/>
      <c r="S76" s="162"/>
      <c r="T76" s="181"/>
      <c r="U76" s="23"/>
    </row>
    <row r="77" spans="1:21" ht="87" customHeight="1">
      <c r="A77" s="31">
        <v>20</v>
      </c>
      <c r="B77" s="185">
        <v>19</v>
      </c>
      <c r="C77" s="188" t="s">
        <v>155</v>
      </c>
      <c r="D77" s="188" t="s">
        <v>2</v>
      </c>
      <c r="E77" s="182">
        <f>F77+G77</f>
        <v>907330.7</v>
      </c>
      <c r="F77" s="182">
        <v>7289</v>
      </c>
      <c r="G77" s="182">
        <v>900041.7</v>
      </c>
      <c r="H77" s="35">
        <v>894210</v>
      </c>
      <c r="I77" s="9">
        <v>7260</v>
      </c>
      <c r="J77" s="35">
        <v>886950</v>
      </c>
      <c r="K77" s="35">
        <v>96.76</v>
      </c>
      <c r="L77" s="127">
        <v>86523759.6</v>
      </c>
      <c r="M77" s="35">
        <f>I77*K77</f>
        <v>702477.6000000001</v>
      </c>
      <c r="N77" s="35">
        <v>85821281.99999999</v>
      </c>
      <c r="O77" s="8" t="s">
        <v>51</v>
      </c>
      <c r="P77" s="62">
        <v>45366</v>
      </c>
      <c r="Q77" s="165">
        <v>1</v>
      </c>
      <c r="R77" s="65"/>
      <c r="S77" s="218">
        <v>100</v>
      </c>
      <c r="T77" s="179">
        <v>4.496469879518072</v>
      </c>
      <c r="U77" s="23" t="s">
        <v>156</v>
      </c>
    </row>
    <row r="78" spans="1:21" ht="78.75" customHeight="1">
      <c r="A78" s="31"/>
      <c r="B78" s="186"/>
      <c r="C78" s="189"/>
      <c r="D78" s="189"/>
      <c r="E78" s="183"/>
      <c r="F78" s="183"/>
      <c r="G78" s="183"/>
      <c r="H78" s="35">
        <v>13080</v>
      </c>
      <c r="I78" s="35">
        <v>0</v>
      </c>
      <c r="J78" s="7">
        <v>13080</v>
      </c>
      <c r="K78" s="35">
        <v>48.3</v>
      </c>
      <c r="L78" s="4">
        <v>631764</v>
      </c>
      <c r="M78" s="35">
        <v>0</v>
      </c>
      <c r="N78" s="35">
        <v>631764</v>
      </c>
      <c r="O78" s="8" t="s">
        <v>303</v>
      </c>
      <c r="P78" s="62">
        <v>45413</v>
      </c>
      <c r="Q78" s="165">
        <v>1</v>
      </c>
      <c r="R78" s="65"/>
      <c r="S78" s="180"/>
      <c r="T78" s="180"/>
      <c r="U78" s="23" t="s">
        <v>39</v>
      </c>
    </row>
    <row r="79" spans="1:21" ht="57.75" customHeight="1">
      <c r="A79" s="86"/>
      <c r="B79" s="186"/>
      <c r="C79" s="189"/>
      <c r="D79" s="189"/>
      <c r="E79" s="183"/>
      <c r="F79" s="183"/>
      <c r="G79" s="183"/>
      <c r="H79" s="35">
        <v>857369</v>
      </c>
      <c r="I79" s="35">
        <v>4039</v>
      </c>
      <c r="J79" s="35">
        <v>853330</v>
      </c>
      <c r="K79" s="35">
        <v>97.25</v>
      </c>
      <c r="L79" s="4">
        <f>H79*K79</f>
        <v>83379135.25</v>
      </c>
      <c r="M79" s="35">
        <f>I79*K79</f>
        <v>392792.75</v>
      </c>
      <c r="N79" s="35">
        <f>J79*K79</f>
        <v>82986342.5</v>
      </c>
      <c r="O79" s="134" t="s">
        <v>443</v>
      </c>
      <c r="P79" s="62">
        <v>45474</v>
      </c>
      <c r="Q79" s="118"/>
      <c r="R79" s="65"/>
      <c r="S79" s="180"/>
      <c r="T79" s="180"/>
      <c r="U79" s="23" t="s">
        <v>316</v>
      </c>
    </row>
    <row r="80" spans="1:21" ht="57.75" customHeight="1">
      <c r="A80" s="145"/>
      <c r="B80" s="186"/>
      <c r="C80" s="189"/>
      <c r="D80" s="189"/>
      <c r="E80" s="183"/>
      <c r="F80" s="183"/>
      <c r="G80" s="183"/>
      <c r="H80" s="35">
        <v>664481</v>
      </c>
      <c r="I80" s="35">
        <v>3108</v>
      </c>
      <c r="J80" s="35">
        <v>661373</v>
      </c>
      <c r="K80" s="35">
        <v>125.48</v>
      </c>
      <c r="L80" s="4">
        <f>H80*K80</f>
        <v>83379075.88</v>
      </c>
      <c r="M80" s="35">
        <f>I80*K80</f>
        <v>389991.84</v>
      </c>
      <c r="N80" s="35">
        <f>J80*K80</f>
        <v>82989084.04</v>
      </c>
      <c r="O80" s="158" t="s">
        <v>504</v>
      </c>
      <c r="P80" s="62">
        <v>45566</v>
      </c>
      <c r="Q80" s="118"/>
      <c r="R80" s="65"/>
      <c r="S80" s="180"/>
      <c r="T80" s="180"/>
      <c r="U80" s="23" t="s">
        <v>316</v>
      </c>
    </row>
    <row r="81" spans="1:21" ht="52.5" customHeight="1">
      <c r="A81" s="86"/>
      <c r="B81" s="186"/>
      <c r="C81" s="189"/>
      <c r="D81" s="189"/>
      <c r="E81" s="183"/>
      <c r="F81" s="183"/>
      <c r="G81" s="183"/>
      <c r="H81" s="35">
        <v>13146</v>
      </c>
      <c r="I81" s="35">
        <v>0</v>
      </c>
      <c r="J81" s="35">
        <v>13146</v>
      </c>
      <c r="K81" s="35">
        <v>97.2</v>
      </c>
      <c r="L81" s="4">
        <f>H81*K81</f>
        <v>1277791.2</v>
      </c>
      <c r="M81" s="35">
        <f>I81*K81</f>
        <v>0</v>
      </c>
      <c r="N81" s="35">
        <f>J81*K81</f>
        <v>1277791.2</v>
      </c>
      <c r="O81" s="8" t="s">
        <v>422</v>
      </c>
      <c r="P81" s="62">
        <v>45474</v>
      </c>
      <c r="Q81" s="165">
        <v>1</v>
      </c>
      <c r="R81" s="65"/>
      <c r="S81" s="181"/>
      <c r="T81" s="180"/>
      <c r="U81" s="23" t="s">
        <v>39</v>
      </c>
    </row>
    <row r="82" spans="1:21" ht="52.5" customHeight="1">
      <c r="A82" s="161"/>
      <c r="B82" s="187"/>
      <c r="C82" s="190"/>
      <c r="D82" s="190"/>
      <c r="E82" s="184"/>
      <c r="F82" s="184"/>
      <c r="G82" s="184"/>
      <c r="H82" s="35">
        <v>854830</v>
      </c>
      <c r="I82" s="35">
        <v>1500</v>
      </c>
      <c r="J82" s="35">
        <v>853330</v>
      </c>
      <c r="K82" s="35">
        <v>267.93</v>
      </c>
      <c r="L82" s="4">
        <v>229034601.9</v>
      </c>
      <c r="M82" s="35">
        <v>401895</v>
      </c>
      <c r="N82" s="35">
        <f>J82*K82</f>
        <v>228632706.9</v>
      </c>
      <c r="O82" s="8" t="s">
        <v>616</v>
      </c>
      <c r="P82" s="62">
        <v>45566</v>
      </c>
      <c r="Q82" s="118"/>
      <c r="R82" s="65"/>
      <c r="S82" s="162"/>
      <c r="T82" s="181"/>
      <c r="U82" s="23"/>
    </row>
    <row r="83" spans="1:21" ht="30">
      <c r="A83" s="31">
        <v>21</v>
      </c>
      <c r="B83" s="185">
        <v>20</v>
      </c>
      <c r="C83" s="188" t="s">
        <v>157</v>
      </c>
      <c r="D83" s="188" t="s">
        <v>7</v>
      </c>
      <c r="E83" s="182">
        <f>F83+G83</f>
        <v>3572933</v>
      </c>
      <c r="F83" s="204">
        <v>1466866</v>
      </c>
      <c r="G83" s="204">
        <v>2106067</v>
      </c>
      <c r="H83" s="35">
        <v>2839200</v>
      </c>
      <c r="I83" s="9">
        <v>1330000</v>
      </c>
      <c r="J83" s="35">
        <v>1509200</v>
      </c>
      <c r="K83" s="35">
        <v>164.15</v>
      </c>
      <c r="L83" s="4">
        <f t="shared" si="3"/>
        <v>466054680</v>
      </c>
      <c r="M83" s="35">
        <f>I83*K83</f>
        <v>218319500</v>
      </c>
      <c r="N83" s="35">
        <f t="shared" si="6"/>
        <v>247735180</v>
      </c>
      <c r="O83" s="8" t="s">
        <v>52</v>
      </c>
      <c r="P83" s="62">
        <v>45383</v>
      </c>
      <c r="Q83" s="165">
        <v>1</v>
      </c>
      <c r="R83" s="65"/>
      <c r="S83" s="179">
        <v>100</v>
      </c>
      <c r="T83" s="179">
        <v>7.2095161290322585</v>
      </c>
      <c r="U83" s="23"/>
    </row>
    <row r="84" spans="1:21" ht="30">
      <c r="A84" s="90"/>
      <c r="B84" s="186"/>
      <c r="C84" s="189"/>
      <c r="D84" s="189"/>
      <c r="E84" s="183"/>
      <c r="F84" s="209"/>
      <c r="G84" s="209"/>
      <c r="H84" s="35">
        <v>48000</v>
      </c>
      <c r="I84" s="35">
        <v>0</v>
      </c>
      <c r="J84" s="35">
        <v>48000</v>
      </c>
      <c r="K84" s="35">
        <v>164.15</v>
      </c>
      <c r="L84" s="4">
        <f t="shared" si="3"/>
        <v>7879200</v>
      </c>
      <c r="M84" s="35">
        <v>0</v>
      </c>
      <c r="N84" s="35">
        <f t="shared" si="6"/>
        <v>7879200</v>
      </c>
      <c r="O84" s="8" t="s">
        <v>495</v>
      </c>
      <c r="P84" s="62">
        <v>45474</v>
      </c>
      <c r="Q84" s="118">
        <v>0</v>
      </c>
      <c r="R84" s="65"/>
      <c r="S84" s="180"/>
      <c r="T84" s="180"/>
      <c r="U84" s="23"/>
    </row>
    <row r="85" spans="1:21" ht="45" customHeight="1">
      <c r="A85" s="90"/>
      <c r="B85" s="186"/>
      <c r="C85" s="189"/>
      <c r="D85" s="189"/>
      <c r="E85" s="183"/>
      <c r="F85" s="209"/>
      <c r="G85" s="209"/>
      <c r="H85" s="35">
        <v>1988200</v>
      </c>
      <c r="I85" s="35">
        <v>0</v>
      </c>
      <c r="J85" s="35">
        <v>1988200</v>
      </c>
      <c r="K85" s="35">
        <v>164.15</v>
      </c>
      <c r="L85" s="4">
        <f t="shared" si="3"/>
        <v>326363030</v>
      </c>
      <c r="M85" s="35">
        <v>0</v>
      </c>
      <c r="N85" s="35">
        <f t="shared" si="6"/>
        <v>326363030</v>
      </c>
      <c r="O85" s="8" t="s">
        <v>546</v>
      </c>
      <c r="P85" s="62">
        <v>45474</v>
      </c>
      <c r="Q85" s="118">
        <v>0</v>
      </c>
      <c r="R85" s="65"/>
      <c r="S85" s="180"/>
      <c r="T85" s="180"/>
      <c r="U85" s="23"/>
    </row>
    <row r="86" spans="1:21" ht="30">
      <c r="A86" s="31"/>
      <c r="B86" s="187"/>
      <c r="C86" s="189"/>
      <c r="D86" s="190"/>
      <c r="E86" s="184"/>
      <c r="F86" s="205"/>
      <c r="G86" s="205"/>
      <c r="H86" s="35">
        <v>803200</v>
      </c>
      <c r="I86" s="35">
        <v>0</v>
      </c>
      <c r="J86" s="35">
        <v>803200</v>
      </c>
      <c r="K86" s="35">
        <v>164.15</v>
      </c>
      <c r="L86" s="4">
        <f t="shared" si="3"/>
        <v>131845280</v>
      </c>
      <c r="M86" s="35">
        <v>0</v>
      </c>
      <c r="N86" s="35">
        <f t="shared" si="6"/>
        <v>131845280</v>
      </c>
      <c r="O86" s="131" t="s">
        <v>333</v>
      </c>
      <c r="P86" s="62">
        <v>45427</v>
      </c>
      <c r="Q86" s="165">
        <v>1</v>
      </c>
      <c r="R86" s="65"/>
      <c r="S86" s="181"/>
      <c r="T86" s="181"/>
      <c r="U86" s="23"/>
    </row>
    <row r="87" spans="1:21" ht="45" customHeight="1">
      <c r="A87" s="15">
        <v>22</v>
      </c>
      <c r="B87" s="185">
        <v>21</v>
      </c>
      <c r="C87" s="188" t="s">
        <v>158</v>
      </c>
      <c r="D87" s="188" t="s">
        <v>2</v>
      </c>
      <c r="E87" s="182">
        <f>F87+G87</f>
        <v>1092929.25</v>
      </c>
      <c r="F87" s="204">
        <v>3920</v>
      </c>
      <c r="G87" s="204">
        <v>1089009.25</v>
      </c>
      <c r="H87" s="35">
        <v>573232</v>
      </c>
      <c r="I87" s="35">
        <v>3920</v>
      </c>
      <c r="J87" s="4">
        <v>569312</v>
      </c>
      <c r="K87" s="35">
        <v>1212.97</v>
      </c>
      <c r="L87" s="4">
        <f aca="true" t="shared" si="7" ref="L87:L113">H87*K87</f>
        <v>695313219.04</v>
      </c>
      <c r="M87" s="35">
        <f>I87*K87</f>
        <v>4754842.4</v>
      </c>
      <c r="N87" s="4">
        <f t="shared" si="6"/>
        <v>690558376.64</v>
      </c>
      <c r="O87" s="8" t="s">
        <v>53</v>
      </c>
      <c r="P87" s="62">
        <v>45383</v>
      </c>
      <c r="Q87" s="165">
        <v>1</v>
      </c>
      <c r="R87" s="65"/>
      <c r="S87" s="179">
        <v>100</v>
      </c>
      <c r="T87" s="179">
        <v>4.017964705882353</v>
      </c>
      <c r="U87" s="23"/>
    </row>
    <row r="88" spans="1:21" ht="45" customHeight="1">
      <c r="A88" s="90"/>
      <c r="B88" s="186"/>
      <c r="C88" s="189"/>
      <c r="D88" s="189"/>
      <c r="E88" s="183"/>
      <c r="F88" s="209"/>
      <c r="G88" s="209"/>
      <c r="H88" s="35">
        <v>1086976</v>
      </c>
      <c r="I88" s="4">
        <v>0</v>
      </c>
      <c r="J88" s="4">
        <v>1086976</v>
      </c>
      <c r="K88" s="35">
        <v>1212.97</v>
      </c>
      <c r="L88" s="4">
        <f t="shared" si="7"/>
        <v>1318469278.72</v>
      </c>
      <c r="M88" s="4">
        <v>0</v>
      </c>
      <c r="N88" s="4">
        <f t="shared" si="6"/>
        <v>1318469278.72</v>
      </c>
      <c r="O88" s="131" t="s">
        <v>589</v>
      </c>
      <c r="P88" s="62">
        <v>45566</v>
      </c>
      <c r="Q88" s="118">
        <v>0</v>
      </c>
      <c r="R88" s="65"/>
      <c r="S88" s="180"/>
      <c r="T88" s="180"/>
      <c r="U88" s="23"/>
    </row>
    <row r="89" spans="1:21" ht="45" customHeight="1">
      <c r="A89" s="90"/>
      <c r="B89" s="186"/>
      <c r="C89" s="189"/>
      <c r="D89" s="189"/>
      <c r="E89" s="183"/>
      <c r="F89" s="209"/>
      <c r="G89" s="209"/>
      <c r="H89" s="35">
        <v>3139</v>
      </c>
      <c r="I89" s="4">
        <v>0</v>
      </c>
      <c r="J89" s="4">
        <v>3139</v>
      </c>
      <c r="K89" s="35">
        <v>1212.97</v>
      </c>
      <c r="L89" s="4">
        <f>H89*K89</f>
        <v>3807512.83</v>
      </c>
      <c r="M89" s="4">
        <v>0</v>
      </c>
      <c r="N89" s="4">
        <f>J89*K89</f>
        <v>3807512.83</v>
      </c>
      <c r="O89" s="131" t="s">
        <v>496</v>
      </c>
      <c r="P89" s="62">
        <v>45566</v>
      </c>
      <c r="Q89" s="165">
        <v>1</v>
      </c>
      <c r="R89" s="65"/>
      <c r="S89" s="180"/>
      <c r="T89" s="180"/>
      <c r="U89" s="23"/>
    </row>
    <row r="90" spans="1:21" ht="61.5" customHeight="1">
      <c r="A90" s="31"/>
      <c r="B90" s="186"/>
      <c r="C90" s="189"/>
      <c r="D90" s="189"/>
      <c r="E90" s="183"/>
      <c r="F90" s="209"/>
      <c r="G90" s="209"/>
      <c r="H90" s="35">
        <v>3135</v>
      </c>
      <c r="I90" s="35">
        <v>0</v>
      </c>
      <c r="J90" s="4">
        <v>3135</v>
      </c>
      <c r="K90" s="35">
        <v>1212.97</v>
      </c>
      <c r="L90" s="4">
        <f t="shared" si="7"/>
        <v>3802660.95</v>
      </c>
      <c r="M90" s="35">
        <v>0</v>
      </c>
      <c r="N90" s="4">
        <f t="shared" si="6"/>
        <v>3802660.95</v>
      </c>
      <c r="O90" s="8" t="s">
        <v>267</v>
      </c>
      <c r="P90" s="62">
        <v>45413</v>
      </c>
      <c r="Q90" s="165">
        <v>1</v>
      </c>
      <c r="R90" s="65"/>
      <c r="S90" s="180"/>
      <c r="T90" s="180"/>
      <c r="U90" s="23" t="s">
        <v>39</v>
      </c>
    </row>
    <row r="91" spans="1:21" ht="30">
      <c r="A91" s="31"/>
      <c r="B91" s="187"/>
      <c r="C91" s="189"/>
      <c r="D91" s="190"/>
      <c r="E91" s="184"/>
      <c r="F91" s="205"/>
      <c r="G91" s="205"/>
      <c r="H91" s="35">
        <v>516555</v>
      </c>
      <c r="I91" s="35">
        <v>0</v>
      </c>
      <c r="J91" s="7">
        <v>516555</v>
      </c>
      <c r="K91" s="35">
        <v>1212.97</v>
      </c>
      <c r="L91" s="4">
        <f t="shared" si="7"/>
        <v>626565718.35</v>
      </c>
      <c r="M91" s="35">
        <v>0</v>
      </c>
      <c r="N91" s="4">
        <f t="shared" si="6"/>
        <v>626565718.35</v>
      </c>
      <c r="O91" s="8" t="s">
        <v>308</v>
      </c>
      <c r="P91" s="62">
        <v>45413</v>
      </c>
      <c r="Q91" s="165">
        <v>1</v>
      </c>
      <c r="R91" s="65"/>
      <c r="S91" s="181"/>
      <c r="T91" s="181"/>
      <c r="U91" s="23"/>
    </row>
    <row r="92" spans="1:21" ht="45.75" customHeight="1">
      <c r="A92" s="3">
        <v>23</v>
      </c>
      <c r="B92" s="185">
        <v>22</v>
      </c>
      <c r="C92" s="230" t="s">
        <v>159</v>
      </c>
      <c r="D92" s="188" t="s">
        <v>0</v>
      </c>
      <c r="E92" s="182">
        <f>F92+G92</f>
        <v>16108.75</v>
      </c>
      <c r="F92" s="204">
        <v>6309.5</v>
      </c>
      <c r="G92" s="204">
        <v>9799.25</v>
      </c>
      <c r="H92" s="11">
        <v>18033</v>
      </c>
      <c r="I92" s="11">
        <v>4732.5</v>
      </c>
      <c r="J92" s="21">
        <f>H92-I92</f>
        <v>13300.5</v>
      </c>
      <c r="K92" s="11">
        <v>3065.04</v>
      </c>
      <c r="L92" s="128">
        <f t="shared" si="7"/>
        <v>55271866.32</v>
      </c>
      <c r="M92" s="35">
        <v>14505301.8</v>
      </c>
      <c r="N92" s="21">
        <f t="shared" si="6"/>
        <v>40766564.519999996</v>
      </c>
      <c r="O92" s="8" t="s">
        <v>54</v>
      </c>
      <c r="P92" s="63">
        <v>45352</v>
      </c>
      <c r="Q92" s="166">
        <v>1</v>
      </c>
      <c r="R92" s="64"/>
      <c r="S92" s="226">
        <v>100</v>
      </c>
      <c r="T92" s="226">
        <v>5.85</v>
      </c>
      <c r="U92" s="23" t="s">
        <v>226</v>
      </c>
    </row>
    <row r="93" spans="1:21" ht="62.25" customHeight="1">
      <c r="A93" s="50"/>
      <c r="B93" s="186"/>
      <c r="C93" s="230"/>
      <c r="D93" s="189"/>
      <c r="E93" s="183"/>
      <c r="F93" s="209"/>
      <c r="G93" s="209"/>
      <c r="H93" s="21">
        <v>6193.5</v>
      </c>
      <c r="I93" s="21">
        <v>0</v>
      </c>
      <c r="J93" s="21">
        <v>6193.5</v>
      </c>
      <c r="K93" s="35">
        <v>3065.04</v>
      </c>
      <c r="L93" s="26">
        <f>H93*K93</f>
        <v>18983325.24</v>
      </c>
      <c r="M93" s="35">
        <v>0</v>
      </c>
      <c r="N93" s="21">
        <f>J93*K93</f>
        <v>18983325.24</v>
      </c>
      <c r="O93" s="131" t="s">
        <v>542</v>
      </c>
      <c r="P93" s="63" t="s">
        <v>384</v>
      </c>
      <c r="Q93" s="119">
        <v>0</v>
      </c>
      <c r="R93" s="64"/>
      <c r="S93" s="228"/>
      <c r="T93" s="228"/>
      <c r="U93" s="23"/>
    </row>
    <row r="94" spans="1:21" ht="30">
      <c r="A94" s="15"/>
      <c r="B94" s="187"/>
      <c r="C94" s="230"/>
      <c r="D94" s="190"/>
      <c r="E94" s="184"/>
      <c r="F94" s="205"/>
      <c r="G94" s="205"/>
      <c r="H94" s="21">
        <v>1554</v>
      </c>
      <c r="I94" s="21">
        <v>1554</v>
      </c>
      <c r="J94" s="21">
        <v>0</v>
      </c>
      <c r="K94" s="35">
        <v>3065.04</v>
      </c>
      <c r="L94" s="26">
        <f t="shared" si="7"/>
        <v>4763072.16</v>
      </c>
      <c r="M94" s="35">
        <f>I94*K94</f>
        <v>4763072.16</v>
      </c>
      <c r="N94" s="21">
        <v>0</v>
      </c>
      <c r="O94" s="8" t="s">
        <v>348</v>
      </c>
      <c r="P94" s="63">
        <v>45413</v>
      </c>
      <c r="Q94" s="166">
        <v>1</v>
      </c>
      <c r="R94" s="64"/>
      <c r="S94" s="229"/>
      <c r="T94" s="229"/>
      <c r="U94" s="23"/>
    </row>
    <row r="95" spans="1:21" ht="43.5" customHeight="1">
      <c r="A95" s="3">
        <v>24</v>
      </c>
      <c r="B95" s="185">
        <v>23</v>
      </c>
      <c r="C95" s="188" t="s">
        <v>160</v>
      </c>
      <c r="D95" s="188" t="s">
        <v>0</v>
      </c>
      <c r="E95" s="182">
        <f>F95+G95</f>
        <v>170681.25</v>
      </c>
      <c r="F95" s="204">
        <v>15448.5</v>
      </c>
      <c r="G95" s="204">
        <v>155232.75</v>
      </c>
      <c r="H95" s="11">
        <v>201378</v>
      </c>
      <c r="I95" s="35">
        <v>7902</v>
      </c>
      <c r="J95" s="35">
        <f>H95-I95</f>
        <v>193476</v>
      </c>
      <c r="K95" s="11">
        <v>6006.4</v>
      </c>
      <c r="L95" s="35">
        <f t="shared" si="7"/>
        <v>1209556819.1999998</v>
      </c>
      <c r="M95" s="35">
        <f>I95*K95</f>
        <v>47462572.8</v>
      </c>
      <c r="N95" s="35">
        <f>J95*K95</f>
        <v>1162094246.3999999</v>
      </c>
      <c r="O95" s="8" t="s">
        <v>55</v>
      </c>
      <c r="P95" s="63">
        <v>45352</v>
      </c>
      <c r="Q95" s="166">
        <v>1</v>
      </c>
      <c r="R95" s="64"/>
      <c r="S95" s="226">
        <v>100</v>
      </c>
      <c r="T95" s="226">
        <v>4.06</v>
      </c>
      <c r="U95" s="23" t="s">
        <v>226</v>
      </c>
    </row>
    <row r="96" spans="1:21" ht="60" customHeight="1">
      <c r="A96" s="15"/>
      <c r="B96" s="186"/>
      <c r="C96" s="189"/>
      <c r="D96" s="189"/>
      <c r="E96" s="183"/>
      <c r="F96" s="209"/>
      <c r="G96" s="209"/>
      <c r="H96" s="21">
        <v>7546.5</v>
      </c>
      <c r="I96" s="21">
        <v>7546.5</v>
      </c>
      <c r="J96" s="21">
        <v>0</v>
      </c>
      <c r="K96" s="21">
        <v>6006.38</v>
      </c>
      <c r="L96" s="26">
        <f t="shared" si="7"/>
        <v>45327146.67</v>
      </c>
      <c r="M96" s="35">
        <f>I96*K96</f>
        <v>45327146.67</v>
      </c>
      <c r="N96" s="21">
        <v>0</v>
      </c>
      <c r="O96" s="8" t="s">
        <v>349</v>
      </c>
      <c r="P96" s="63">
        <v>45413</v>
      </c>
      <c r="Q96" s="166">
        <v>1</v>
      </c>
      <c r="R96" s="64"/>
      <c r="S96" s="228"/>
      <c r="T96" s="228"/>
      <c r="U96" s="23"/>
    </row>
    <row r="97" spans="1:21" ht="30">
      <c r="A97" s="90"/>
      <c r="B97" s="186"/>
      <c r="C97" s="189"/>
      <c r="D97" s="189"/>
      <c r="E97" s="183"/>
      <c r="F97" s="209"/>
      <c r="G97" s="209"/>
      <c r="H97" s="21">
        <v>116010</v>
      </c>
      <c r="I97" s="21">
        <v>189</v>
      </c>
      <c r="J97" s="35">
        <v>115821</v>
      </c>
      <c r="K97" s="35">
        <v>6006.38</v>
      </c>
      <c r="L97" s="26">
        <f>H97*K97</f>
        <v>696800143.8000001</v>
      </c>
      <c r="M97" s="35">
        <f>I97*K97</f>
        <v>1135205.82</v>
      </c>
      <c r="N97" s="35">
        <f>J97*K97</f>
        <v>695664937.98</v>
      </c>
      <c r="O97" s="133" t="s">
        <v>567</v>
      </c>
      <c r="P97" s="63" t="s">
        <v>384</v>
      </c>
      <c r="Q97" s="118">
        <v>0</v>
      </c>
      <c r="R97" s="65"/>
      <c r="S97" s="228"/>
      <c r="T97" s="228"/>
      <c r="U97" s="23"/>
    </row>
    <row r="98" spans="1:21" ht="52.5" customHeight="1">
      <c r="A98" s="15"/>
      <c r="B98" s="187"/>
      <c r="C98" s="189"/>
      <c r="D98" s="190"/>
      <c r="E98" s="184"/>
      <c r="F98" s="205"/>
      <c r="G98" s="205"/>
      <c r="H98" s="21">
        <v>859.5</v>
      </c>
      <c r="I98" s="21">
        <v>0</v>
      </c>
      <c r="J98" s="35">
        <v>859.5</v>
      </c>
      <c r="K98" s="35">
        <v>6006.36</v>
      </c>
      <c r="L98" s="26">
        <v>5162466.42</v>
      </c>
      <c r="M98" s="35">
        <v>0</v>
      </c>
      <c r="N98" s="35">
        <v>5162466.42</v>
      </c>
      <c r="O98" s="131" t="s">
        <v>326</v>
      </c>
      <c r="P98" s="63">
        <v>45413</v>
      </c>
      <c r="Q98" s="166">
        <v>1</v>
      </c>
      <c r="R98" s="64"/>
      <c r="S98" s="229"/>
      <c r="T98" s="229"/>
      <c r="U98" s="23" t="s">
        <v>39</v>
      </c>
    </row>
    <row r="99" spans="1:21" ht="52.5" customHeight="1">
      <c r="A99" s="90"/>
      <c r="B99" s="185">
        <v>24</v>
      </c>
      <c r="C99" s="230" t="s">
        <v>161</v>
      </c>
      <c r="D99" s="188" t="s">
        <v>5</v>
      </c>
      <c r="E99" s="182">
        <f>F99+G99</f>
        <v>4437448</v>
      </c>
      <c r="F99" s="204">
        <v>48020</v>
      </c>
      <c r="G99" s="204">
        <v>4389428</v>
      </c>
      <c r="H99" s="26">
        <v>1878360</v>
      </c>
      <c r="I99" s="26">
        <v>0</v>
      </c>
      <c r="J99" s="26">
        <v>1878360</v>
      </c>
      <c r="K99" s="26">
        <v>142.67</v>
      </c>
      <c r="L99" s="26">
        <f>H99*K99</f>
        <v>267985621.2</v>
      </c>
      <c r="M99" s="26">
        <v>0</v>
      </c>
      <c r="N99" s="26">
        <f>J99*K99</f>
        <v>267985621.2</v>
      </c>
      <c r="O99" s="133" t="s">
        <v>549</v>
      </c>
      <c r="P99" s="63">
        <v>45566</v>
      </c>
      <c r="Q99" s="118">
        <v>0</v>
      </c>
      <c r="R99" s="65"/>
      <c r="S99" s="197">
        <v>100</v>
      </c>
      <c r="T99" s="260">
        <v>5.1066666666666665</v>
      </c>
      <c r="U99" s="23"/>
    </row>
    <row r="100" spans="1:21" ht="52.5" customHeight="1">
      <c r="A100" s="90"/>
      <c r="B100" s="186"/>
      <c r="C100" s="230"/>
      <c r="D100" s="189"/>
      <c r="E100" s="183"/>
      <c r="F100" s="209"/>
      <c r="G100" s="209"/>
      <c r="H100" s="21">
        <v>1920</v>
      </c>
      <c r="I100" s="35">
        <v>0</v>
      </c>
      <c r="J100" s="35">
        <v>1920</v>
      </c>
      <c r="K100" s="21">
        <v>142.67</v>
      </c>
      <c r="L100" s="26">
        <f>H100*K100</f>
        <v>273926.39999999997</v>
      </c>
      <c r="M100" s="35">
        <v>0</v>
      </c>
      <c r="N100" s="35">
        <f>J100*K100</f>
        <v>273926.39999999997</v>
      </c>
      <c r="O100" s="8" t="s">
        <v>414</v>
      </c>
      <c r="P100" s="63">
        <v>45566</v>
      </c>
      <c r="Q100" s="118">
        <v>0</v>
      </c>
      <c r="R100" s="65"/>
      <c r="S100" s="198"/>
      <c r="T100" s="261"/>
      <c r="U100" s="23"/>
    </row>
    <row r="101" spans="1:21" ht="84" customHeight="1">
      <c r="A101" s="3">
        <v>25</v>
      </c>
      <c r="B101" s="187"/>
      <c r="C101" s="230"/>
      <c r="D101" s="190"/>
      <c r="E101" s="184"/>
      <c r="F101" s="205"/>
      <c r="G101" s="205"/>
      <c r="H101" s="11">
        <v>6953400</v>
      </c>
      <c r="I101" s="35">
        <v>47880</v>
      </c>
      <c r="J101" s="35">
        <f>H101-I101</f>
        <v>6905520</v>
      </c>
      <c r="K101" s="11">
        <v>142.67</v>
      </c>
      <c r="L101" s="35">
        <f t="shared" si="7"/>
        <v>992041577.9999999</v>
      </c>
      <c r="M101" s="35">
        <f aca="true" t="shared" si="8" ref="M101:M115">I101*K101</f>
        <v>6831039.6</v>
      </c>
      <c r="N101" s="35">
        <f>J101*K101</f>
        <v>985210538.3999999</v>
      </c>
      <c r="O101" s="8" t="s">
        <v>56</v>
      </c>
      <c r="P101" s="63">
        <v>45352</v>
      </c>
      <c r="Q101" s="166">
        <v>1</v>
      </c>
      <c r="R101" s="64"/>
      <c r="S101" s="199"/>
      <c r="T101" s="262"/>
      <c r="U101" s="23" t="s">
        <v>226</v>
      </c>
    </row>
    <row r="102" spans="1:21" ht="62.25" customHeight="1">
      <c r="A102" s="3">
        <v>26</v>
      </c>
      <c r="B102" s="185">
        <v>25</v>
      </c>
      <c r="C102" s="188" t="s">
        <v>163</v>
      </c>
      <c r="D102" s="188" t="s">
        <v>22</v>
      </c>
      <c r="E102" s="182">
        <f>F102+G102</f>
        <v>2927</v>
      </c>
      <c r="F102" s="204">
        <v>2494</v>
      </c>
      <c r="G102" s="204">
        <v>433</v>
      </c>
      <c r="H102" s="11">
        <v>1907</v>
      </c>
      <c r="I102" s="35">
        <v>1462</v>
      </c>
      <c r="J102" s="35">
        <f>H102-I102</f>
        <v>445</v>
      </c>
      <c r="K102" s="11">
        <v>554812.5</v>
      </c>
      <c r="L102" s="35">
        <f t="shared" si="7"/>
        <v>1058027437.5</v>
      </c>
      <c r="M102" s="35">
        <f t="shared" si="8"/>
        <v>811135875</v>
      </c>
      <c r="N102" s="35">
        <f>J102*K102</f>
        <v>246891562.5</v>
      </c>
      <c r="O102" s="8" t="s">
        <v>57</v>
      </c>
      <c r="P102" s="63">
        <v>45352</v>
      </c>
      <c r="Q102" s="166">
        <v>1</v>
      </c>
      <c r="R102" s="64"/>
      <c r="S102" s="226">
        <f>(H102+H103+H104+H105+H106)*100/3360</f>
        <v>117.55952380952381</v>
      </c>
      <c r="T102" s="226">
        <v>6.561684210526316</v>
      </c>
      <c r="U102" s="23" t="s">
        <v>226</v>
      </c>
    </row>
    <row r="103" spans="1:21" ht="30">
      <c r="A103" s="15"/>
      <c r="B103" s="186"/>
      <c r="C103" s="189"/>
      <c r="D103" s="189"/>
      <c r="E103" s="183"/>
      <c r="F103" s="209"/>
      <c r="G103" s="209"/>
      <c r="H103" s="21">
        <v>1010</v>
      </c>
      <c r="I103" s="35">
        <v>1010</v>
      </c>
      <c r="J103" s="35">
        <v>0</v>
      </c>
      <c r="K103" s="21">
        <v>554512.47</v>
      </c>
      <c r="L103" s="26">
        <f t="shared" si="7"/>
        <v>560057594.6999999</v>
      </c>
      <c r="M103" s="35">
        <f t="shared" si="8"/>
        <v>560057594.6999999</v>
      </c>
      <c r="N103" s="35">
        <v>0</v>
      </c>
      <c r="O103" s="131" t="s">
        <v>352</v>
      </c>
      <c r="P103" s="63">
        <v>45413</v>
      </c>
      <c r="Q103" s="166">
        <v>1</v>
      </c>
      <c r="R103" s="64"/>
      <c r="S103" s="228"/>
      <c r="T103" s="228"/>
      <c r="U103" s="23"/>
    </row>
    <row r="104" spans="1:21" ht="49.5" customHeight="1">
      <c r="A104" s="90"/>
      <c r="B104" s="186"/>
      <c r="C104" s="189"/>
      <c r="D104" s="189"/>
      <c r="E104" s="183"/>
      <c r="F104" s="209"/>
      <c r="G104" s="209"/>
      <c r="H104" s="21">
        <v>1024</v>
      </c>
      <c r="I104" s="35">
        <v>718</v>
      </c>
      <c r="J104" s="35">
        <v>306</v>
      </c>
      <c r="K104" s="21">
        <v>554512.47</v>
      </c>
      <c r="L104" s="26">
        <f>H104*K104</f>
        <v>567820769.28</v>
      </c>
      <c r="M104" s="35">
        <f>I104*K104</f>
        <v>398139953.46</v>
      </c>
      <c r="N104" s="35">
        <f>J104*K104</f>
        <v>169680815.82</v>
      </c>
      <c r="O104" s="133" t="s">
        <v>574</v>
      </c>
      <c r="P104" s="63">
        <v>45566</v>
      </c>
      <c r="Q104" s="166">
        <v>1</v>
      </c>
      <c r="R104" s="64"/>
      <c r="S104" s="228"/>
      <c r="T104" s="228"/>
      <c r="U104" s="23"/>
    </row>
    <row r="105" spans="1:21" ht="30.75" customHeight="1">
      <c r="A105" s="90"/>
      <c r="B105" s="186"/>
      <c r="C105" s="189"/>
      <c r="D105" s="189"/>
      <c r="E105" s="183"/>
      <c r="F105" s="209"/>
      <c r="G105" s="209"/>
      <c r="H105" s="21">
        <v>1</v>
      </c>
      <c r="I105" s="35">
        <v>1</v>
      </c>
      <c r="J105" s="35">
        <v>0</v>
      </c>
      <c r="K105" s="21">
        <v>554512.47</v>
      </c>
      <c r="L105" s="26">
        <f>H105*K105</f>
        <v>554512.47</v>
      </c>
      <c r="M105" s="35">
        <f>I105*K105</f>
        <v>554512.47</v>
      </c>
      <c r="N105" s="35">
        <v>0</v>
      </c>
      <c r="O105" s="133" t="s">
        <v>564</v>
      </c>
      <c r="P105" s="63">
        <v>45566</v>
      </c>
      <c r="Q105" s="166">
        <v>1</v>
      </c>
      <c r="R105" s="64"/>
      <c r="S105" s="228"/>
      <c r="T105" s="228"/>
      <c r="U105" s="23"/>
    </row>
    <row r="106" spans="1:21" ht="59.25" customHeight="1">
      <c r="A106" s="24"/>
      <c r="B106" s="187"/>
      <c r="C106" s="189"/>
      <c r="D106" s="190"/>
      <c r="E106" s="184"/>
      <c r="F106" s="205"/>
      <c r="G106" s="205"/>
      <c r="H106" s="21">
        <v>8</v>
      </c>
      <c r="I106" s="35">
        <v>8</v>
      </c>
      <c r="J106" s="35">
        <v>0</v>
      </c>
      <c r="K106" s="21">
        <v>554512.47</v>
      </c>
      <c r="L106" s="26">
        <f t="shared" si="7"/>
        <v>4436099.76</v>
      </c>
      <c r="M106" s="35">
        <f t="shared" si="8"/>
        <v>4436099.76</v>
      </c>
      <c r="N106" s="35">
        <v>0</v>
      </c>
      <c r="O106" s="131" t="s">
        <v>319</v>
      </c>
      <c r="P106" s="63">
        <v>45413</v>
      </c>
      <c r="Q106" s="166">
        <v>1</v>
      </c>
      <c r="R106" s="64"/>
      <c r="S106" s="229"/>
      <c r="T106" s="229"/>
      <c r="U106" s="23" t="s">
        <v>39</v>
      </c>
    </row>
    <row r="107" spans="1:21" ht="56.25" customHeight="1">
      <c r="A107" s="3">
        <v>27</v>
      </c>
      <c r="B107" s="185">
        <v>26</v>
      </c>
      <c r="C107" s="188" t="s">
        <v>162</v>
      </c>
      <c r="D107" s="188" t="s">
        <v>2</v>
      </c>
      <c r="E107" s="182">
        <f>F107+G107</f>
        <v>21023</v>
      </c>
      <c r="F107" s="182">
        <v>12</v>
      </c>
      <c r="G107" s="182">
        <v>21011</v>
      </c>
      <c r="H107" s="11">
        <v>15667</v>
      </c>
      <c r="I107" s="35">
        <v>8</v>
      </c>
      <c r="J107" s="35">
        <f>H107-I107</f>
        <v>15659</v>
      </c>
      <c r="K107" s="11">
        <v>85800</v>
      </c>
      <c r="L107" s="35">
        <f t="shared" si="7"/>
        <v>1344228600</v>
      </c>
      <c r="M107" s="35">
        <f t="shared" si="8"/>
        <v>686400</v>
      </c>
      <c r="N107" s="35">
        <f aca="true" t="shared" si="9" ref="N107:N163">J107*K107</f>
        <v>1343542200</v>
      </c>
      <c r="O107" s="8" t="s">
        <v>58</v>
      </c>
      <c r="P107" s="63">
        <v>45323</v>
      </c>
      <c r="Q107" s="166">
        <v>1</v>
      </c>
      <c r="R107" s="64"/>
      <c r="S107" s="197">
        <f>(H107+H108)*100/42034</f>
        <v>62.86101727173241</v>
      </c>
      <c r="T107" s="197">
        <v>3.387475</v>
      </c>
      <c r="U107" s="23" t="s">
        <v>228</v>
      </c>
    </row>
    <row r="108" spans="1:21" ht="62.25" customHeight="1">
      <c r="A108" s="50"/>
      <c r="B108" s="186"/>
      <c r="C108" s="189"/>
      <c r="D108" s="189"/>
      <c r="E108" s="184"/>
      <c r="F108" s="184"/>
      <c r="G108" s="183"/>
      <c r="H108" s="11">
        <f>2482+8274</f>
        <v>10756</v>
      </c>
      <c r="I108" s="35">
        <v>15</v>
      </c>
      <c r="J108" s="35">
        <v>10741</v>
      </c>
      <c r="K108" s="100">
        <v>85800</v>
      </c>
      <c r="L108" s="81">
        <f>K108*H108</f>
        <v>922864800</v>
      </c>
      <c r="M108" s="35">
        <f t="shared" si="8"/>
        <v>1287000</v>
      </c>
      <c r="N108" s="35">
        <f>J108*K108</f>
        <v>921577800</v>
      </c>
      <c r="O108" s="8" t="s">
        <v>473</v>
      </c>
      <c r="P108" s="63">
        <v>45474</v>
      </c>
      <c r="Q108" s="119">
        <v>0.87</v>
      </c>
      <c r="R108" s="64"/>
      <c r="S108" s="199"/>
      <c r="T108" s="199"/>
      <c r="U108" s="23"/>
    </row>
    <row r="109" spans="1:21" ht="56.25" customHeight="1">
      <c r="A109" s="15">
        <v>28</v>
      </c>
      <c r="B109" s="185">
        <v>27</v>
      </c>
      <c r="C109" s="188" t="s">
        <v>164</v>
      </c>
      <c r="D109" s="188" t="s">
        <v>0</v>
      </c>
      <c r="E109" s="182">
        <f>F109+G109</f>
        <v>77135.75</v>
      </c>
      <c r="F109" s="182">
        <v>56021</v>
      </c>
      <c r="G109" s="182">
        <v>21114.75</v>
      </c>
      <c r="H109" s="35">
        <v>47800</v>
      </c>
      <c r="I109" s="35">
        <v>38160</v>
      </c>
      <c r="J109" s="35">
        <f>H109-I109</f>
        <v>9640</v>
      </c>
      <c r="K109" s="35">
        <v>7950.22</v>
      </c>
      <c r="L109" s="4">
        <f t="shared" si="7"/>
        <v>380020516</v>
      </c>
      <c r="M109" s="35">
        <f t="shared" si="8"/>
        <v>303380395.2</v>
      </c>
      <c r="N109" s="35">
        <f t="shared" si="9"/>
        <v>76640120.8</v>
      </c>
      <c r="O109" s="8" t="s">
        <v>59</v>
      </c>
      <c r="P109" s="62">
        <v>45352</v>
      </c>
      <c r="Q109" s="165">
        <v>1</v>
      </c>
      <c r="R109" s="65"/>
      <c r="S109" s="179">
        <v>100</v>
      </c>
      <c r="T109" s="179">
        <v>7.004</v>
      </c>
      <c r="U109" s="23"/>
    </row>
    <row r="110" spans="1:21" ht="30">
      <c r="A110" s="15"/>
      <c r="B110" s="186"/>
      <c r="C110" s="189"/>
      <c r="D110" s="189"/>
      <c r="E110" s="183"/>
      <c r="F110" s="183"/>
      <c r="G110" s="183"/>
      <c r="H110" s="35">
        <v>29330</v>
      </c>
      <c r="I110" s="35">
        <v>17950</v>
      </c>
      <c r="J110" s="35">
        <v>11380</v>
      </c>
      <c r="K110" s="35">
        <v>7950.22</v>
      </c>
      <c r="L110" s="4">
        <f t="shared" si="7"/>
        <v>233179952.6</v>
      </c>
      <c r="M110" s="35">
        <f t="shared" si="8"/>
        <v>142706449</v>
      </c>
      <c r="N110" s="35">
        <f t="shared" si="9"/>
        <v>90473503.60000001</v>
      </c>
      <c r="O110" s="8" t="s">
        <v>298</v>
      </c>
      <c r="P110" s="62">
        <v>45473</v>
      </c>
      <c r="Q110" s="165">
        <v>1</v>
      </c>
      <c r="R110" s="65"/>
      <c r="S110" s="180"/>
      <c r="T110" s="180"/>
      <c r="U110" s="23"/>
    </row>
    <row r="111" spans="1:21" ht="30.75" customHeight="1">
      <c r="A111" s="93"/>
      <c r="B111" s="187"/>
      <c r="C111" s="190"/>
      <c r="D111" s="190"/>
      <c r="E111" s="184"/>
      <c r="F111" s="184"/>
      <c r="G111" s="184"/>
      <c r="H111" s="35">
        <v>20225</v>
      </c>
      <c r="I111" s="35">
        <v>2910</v>
      </c>
      <c r="J111" s="35">
        <v>17315</v>
      </c>
      <c r="K111" s="35">
        <v>7950.21</v>
      </c>
      <c r="L111" s="4">
        <f t="shared" si="7"/>
        <v>160792997.25</v>
      </c>
      <c r="M111" s="35">
        <v>24367393.65</v>
      </c>
      <c r="N111" s="35">
        <v>136425603.6</v>
      </c>
      <c r="O111" s="133" t="s">
        <v>533</v>
      </c>
      <c r="P111" s="62">
        <v>45504</v>
      </c>
      <c r="Q111" s="165">
        <v>1</v>
      </c>
      <c r="R111" s="65"/>
      <c r="S111" s="181"/>
      <c r="T111" s="181"/>
      <c r="U111" s="23"/>
    </row>
    <row r="112" spans="1:21" ht="48" customHeight="1">
      <c r="A112" s="3">
        <v>29</v>
      </c>
      <c r="B112" s="185">
        <v>28</v>
      </c>
      <c r="C112" s="188" t="s">
        <v>276</v>
      </c>
      <c r="D112" s="188" t="s">
        <v>2</v>
      </c>
      <c r="E112" s="182">
        <f>F112+G112</f>
        <v>43670.5</v>
      </c>
      <c r="F112" s="182">
        <v>0</v>
      </c>
      <c r="G112" s="182">
        <v>43670.5</v>
      </c>
      <c r="H112" s="35">
        <v>31815</v>
      </c>
      <c r="I112" s="21">
        <v>0</v>
      </c>
      <c r="J112" s="35">
        <v>31815</v>
      </c>
      <c r="K112" s="35">
        <v>4162.49</v>
      </c>
      <c r="L112" s="35">
        <f t="shared" si="7"/>
        <v>132429619.35</v>
      </c>
      <c r="M112" s="35">
        <f t="shared" si="8"/>
        <v>0</v>
      </c>
      <c r="N112" s="35">
        <f t="shared" si="9"/>
        <v>132429619.35</v>
      </c>
      <c r="O112" s="8" t="s">
        <v>60</v>
      </c>
      <c r="P112" s="62">
        <v>45352</v>
      </c>
      <c r="Q112" s="165">
        <v>1</v>
      </c>
      <c r="R112" s="65"/>
      <c r="S112" s="179">
        <v>100</v>
      </c>
      <c r="T112" s="179">
        <v>1.9844444444444445</v>
      </c>
      <c r="U112" s="23" t="s">
        <v>226</v>
      </c>
    </row>
    <row r="113" spans="1:21" ht="48" customHeight="1">
      <c r="A113" s="50"/>
      <c r="B113" s="186"/>
      <c r="C113" s="189"/>
      <c r="D113" s="189"/>
      <c r="E113" s="183"/>
      <c r="F113" s="183"/>
      <c r="G113" s="183"/>
      <c r="H113" s="35">
        <v>11844</v>
      </c>
      <c r="I113" s="21">
        <v>0</v>
      </c>
      <c r="J113" s="35">
        <v>11844</v>
      </c>
      <c r="K113" s="35">
        <v>95.56</v>
      </c>
      <c r="L113" s="35">
        <f t="shared" si="7"/>
        <v>1131812.6400000001</v>
      </c>
      <c r="M113" s="35">
        <f t="shared" si="8"/>
        <v>0</v>
      </c>
      <c r="N113" s="35">
        <f t="shared" si="9"/>
        <v>1131812.6400000001</v>
      </c>
      <c r="O113" s="131" t="s">
        <v>467</v>
      </c>
      <c r="P113" s="62">
        <v>45413</v>
      </c>
      <c r="Q113" s="165">
        <v>1</v>
      </c>
      <c r="R113" s="65"/>
      <c r="S113" s="218"/>
      <c r="T113" s="218"/>
      <c r="U113" s="23"/>
    </row>
    <row r="114" spans="1:21" ht="48" customHeight="1">
      <c r="A114" s="50"/>
      <c r="B114" s="187"/>
      <c r="C114" s="190"/>
      <c r="D114" s="190"/>
      <c r="E114" s="184"/>
      <c r="F114" s="184"/>
      <c r="G114" s="184"/>
      <c r="H114" s="35">
        <v>43638</v>
      </c>
      <c r="I114" s="21">
        <v>0</v>
      </c>
      <c r="J114" s="35">
        <v>43638</v>
      </c>
      <c r="K114" s="35">
        <v>21.63</v>
      </c>
      <c r="L114" s="35">
        <v>943820.13</v>
      </c>
      <c r="M114" s="35">
        <f t="shared" si="8"/>
        <v>0</v>
      </c>
      <c r="N114" s="35">
        <v>943820.13</v>
      </c>
      <c r="O114" s="131" t="s">
        <v>474</v>
      </c>
      <c r="P114" s="62">
        <v>45566</v>
      </c>
      <c r="Q114" s="118">
        <v>0</v>
      </c>
      <c r="R114" s="65"/>
      <c r="S114" s="181"/>
      <c r="T114" s="181"/>
      <c r="U114" s="23"/>
    </row>
    <row r="115" spans="1:21" ht="64.5" customHeight="1">
      <c r="A115" s="3">
        <v>30</v>
      </c>
      <c r="B115" s="185">
        <v>29</v>
      </c>
      <c r="C115" s="188" t="s">
        <v>277</v>
      </c>
      <c r="D115" s="188" t="s">
        <v>2</v>
      </c>
      <c r="E115" s="182">
        <f>F115+G115</f>
        <v>112094.5</v>
      </c>
      <c r="F115" s="182">
        <v>0</v>
      </c>
      <c r="G115" s="182">
        <v>112094.5</v>
      </c>
      <c r="H115" s="35">
        <v>85449</v>
      </c>
      <c r="I115" s="21">
        <v>0</v>
      </c>
      <c r="J115" s="35">
        <v>85449</v>
      </c>
      <c r="K115" s="35">
        <v>4412.32</v>
      </c>
      <c r="L115" s="35">
        <v>377028331.68</v>
      </c>
      <c r="M115" s="35">
        <f t="shared" si="8"/>
        <v>0</v>
      </c>
      <c r="N115" s="35">
        <f t="shared" si="9"/>
        <v>377028331.67999995</v>
      </c>
      <c r="O115" s="8" t="s">
        <v>61</v>
      </c>
      <c r="P115" s="62">
        <v>45352</v>
      </c>
      <c r="Q115" s="165">
        <v>1</v>
      </c>
      <c r="R115" s="65"/>
      <c r="S115" s="179">
        <v>100</v>
      </c>
      <c r="T115" s="179">
        <v>1.9366753246753248</v>
      </c>
      <c r="U115" s="23" t="s">
        <v>226</v>
      </c>
    </row>
    <row r="116" spans="1:21" ht="48.75" customHeight="1">
      <c r="A116" s="15"/>
      <c r="B116" s="186"/>
      <c r="C116" s="189"/>
      <c r="D116" s="189"/>
      <c r="E116" s="183"/>
      <c r="F116" s="183"/>
      <c r="G116" s="183"/>
      <c r="H116" s="21">
        <v>18081</v>
      </c>
      <c r="I116" s="35">
        <v>0</v>
      </c>
      <c r="J116" s="35">
        <v>18081</v>
      </c>
      <c r="K116" s="35">
        <v>92.51</v>
      </c>
      <c r="L116" s="26">
        <f>H116*K116</f>
        <v>1672673.31</v>
      </c>
      <c r="M116" s="35">
        <v>0</v>
      </c>
      <c r="N116" s="35">
        <f t="shared" si="9"/>
        <v>1672673.31</v>
      </c>
      <c r="O116" s="8" t="s">
        <v>62</v>
      </c>
      <c r="P116" s="62">
        <v>45323</v>
      </c>
      <c r="Q116" s="165">
        <v>1</v>
      </c>
      <c r="R116" s="65"/>
      <c r="S116" s="180"/>
      <c r="T116" s="180"/>
      <c r="U116" s="23"/>
    </row>
    <row r="117" spans="1:21" ht="50.25" customHeight="1">
      <c r="A117" s="47"/>
      <c r="B117" s="186"/>
      <c r="C117" s="189"/>
      <c r="D117" s="189"/>
      <c r="E117" s="183"/>
      <c r="F117" s="183"/>
      <c r="G117" s="183"/>
      <c r="H117" s="21">
        <v>8547</v>
      </c>
      <c r="I117" s="35">
        <v>0</v>
      </c>
      <c r="J117" s="35">
        <v>8547</v>
      </c>
      <c r="K117" s="21">
        <v>75.14227565227566</v>
      </c>
      <c r="L117" s="26">
        <f>642241.03-19.45</f>
        <v>642221.5800000001</v>
      </c>
      <c r="M117" s="35">
        <v>0</v>
      </c>
      <c r="N117" s="26">
        <f>642241.03-19.45</f>
        <v>642221.5800000001</v>
      </c>
      <c r="O117" s="8" t="s">
        <v>350</v>
      </c>
      <c r="P117" s="62">
        <v>45413</v>
      </c>
      <c r="Q117" s="165">
        <v>1</v>
      </c>
      <c r="R117" s="65"/>
      <c r="S117" s="180"/>
      <c r="T117" s="180"/>
      <c r="U117" s="23"/>
    </row>
    <row r="118" spans="1:21" ht="50.25" customHeight="1">
      <c r="A118" s="85"/>
      <c r="B118" s="187"/>
      <c r="C118" s="190"/>
      <c r="D118" s="190"/>
      <c r="E118" s="184"/>
      <c r="F118" s="184"/>
      <c r="G118" s="184"/>
      <c r="H118" s="21">
        <v>112035</v>
      </c>
      <c r="I118" s="35">
        <v>0</v>
      </c>
      <c r="J118" s="35">
        <v>112035</v>
      </c>
      <c r="K118" s="21">
        <v>23.12</v>
      </c>
      <c r="L118" s="81">
        <v>2588008.5</v>
      </c>
      <c r="M118" s="35">
        <f>I118*K118</f>
        <v>0</v>
      </c>
      <c r="N118" s="81">
        <v>2588008.5</v>
      </c>
      <c r="O118" s="8" t="s">
        <v>427</v>
      </c>
      <c r="P118" s="62">
        <v>45566</v>
      </c>
      <c r="Q118" s="118">
        <v>0</v>
      </c>
      <c r="R118" s="65"/>
      <c r="S118" s="181"/>
      <c r="T118" s="181"/>
      <c r="U118" s="23"/>
    </row>
    <row r="119" spans="1:21" ht="52.5" customHeight="1">
      <c r="A119" s="15"/>
      <c r="B119" s="185">
        <v>30</v>
      </c>
      <c r="C119" s="188" t="s">
        <v>21</v>
      </c>
      <c r="D119" s="191" t="s">
        <v>2</v>
      </c>
      <c r="E119" s="182">
        <f>F119+G119</f>
        <v>3160.5</v>
      </c>
      <c r="F119" s="182">
        <v>0</v>
      </c>
      <c r="G119" s="182">
        <v>3160.5</v>
      </c>
      <c r="H119" s="21">
        <v>3171</v>
      </c>
      <c r="I119" s="35">
        <v>0</v>
      </c>
      <c r="J119" s="35">
        <v>3171</v>
      </c>
      <c r="K119" s="35">
        <v>220.652790917692</v>
      </c>
      <c r="L119" s="26">
        <v>699649.44</v>
      </c>
      <c r="M119" s="35">
        <v>0</v>
      </c>
      <c r="N119" s="35">
        <v>699649.44</v>
      </c>
      <c r="O119" s="135" t="s">
        <v>63</v>
      </c>
      <c r="P119" s="62">
        <v>45383</v>
      </c>
      <c r="Q119" s="165">
        <v>1</v>
      </c>
      <c r="R119" s="65"/>
      <c r="S119" s="197">
        <v>100</v>
      </c>
      <c r="T119" s="197">
        <v>2</v>
      </c>
      <c r="U119" s="23"/>
    </row>
    <row r="120" spans="1:21" ht="33.75" customHeight="1">
      <c r="A120" s="84"/>
      <c r="B120" s="186"/>
      <c r="C120" s="189"/>
      <c r="D120" s="192"/>
      <c r="E120" s="183"/>
      <c r="F120" s="183"/>
      <c r="G120" s="183"/>
      <c r="H120" s="21">
        <v>3150</v>
      </c>
      <c r="I120" s="35">
        <v>0</v>
      </c>
      <c r="J120" s="35">
        <v>3150</v>
      </c>
      <c r="K120" s="35">
        <v>220.63</v>
      </c>
      <c r="L120" s="35">
        <v>694984.5</v>
      </c>
      <c r="M120" s="35">
        <f>I120*K120</f>
        <v>0</v>
      </c>
      <c r="N120" s="35">
        <v>694984.5</v>
      </c>
      <c r="O120" s="134" t="s">
        <v>366</v>
      </c>
      <c r="P120" s="62">
        <v>45474</v>
      </c>
      <c r="Q120" s="118"/>
      <c r="R120" s="65"/>
      <c r="S120" s="198"/>
      <c r="T120" s="198"/>
      <c r="U120" s="23" t="s">
        <v>316</v>
      </c>
    </row>
    <row r="121" spans="1:21" ht="33.75" customHeight="1">
      <c r="A121" s="126"/>
      <c r="B121" s="187"/>
      <c r="C121" s="190"/>
      <c r="D121" s="193"/>
      <c r="E121" s="184"/>
      <c r="F121" s="184"/>
      <c r="G121" s="184"/>
      <c r="H121" s="21">
        <v>3150</v>
      </c>
      <c r="I121" s="35">
        <v>0</v>
      </c>
      <c r="J121" s="35">
        <v>3150</v>
      </c>
      <c r="K121" s="35">
        <v>55.18</v>
      </c>
      <c r="L121" s="35">
        <f>H121*K121</f>
        <v>173817</v>
      </c>
      <c r="M121" s="35">
        <v>0</v>
      </c>
      <c r="N121" s="35">
        <f>J121*K121</f>
        <v>173817</v>
      </c>
      <c r="O121" s="144" t="s">
        <v>575</v>
      </c>
      <c r="P121" s="62">
        <v>45505</v>
      </c>
      <c r="Q121" s="118">
        <v>0</v>
      </c>
      <c r="R121" s="65"/>
      <c r="S121" s="199"/>
      <c r="T121" s="199"/>
      <c r="U121" s="23"/>
    </row>
    <row r="122" spans="1:21" ht="54" customHeight="1">
      <c r="A122" s="31"/>
      <c r="B122" s="185">
        <v>31</v>
      </c>
      <c r="C122" s="188" t="s">
        <v>165</v>
      </c>
      <c r="D122" s="191" t="s">
        <v>2</v>
      </c>
      <c r="E122" s="182">
        <f>F122+G122</f>
        <v>630</v>
      </c>
      <c r="F122" s="182">
        <v>0</v>
      </c>
      <c r="G122" s="182">
        <v>630</v>
      </c>
      <c r="H122" s="21">
        <v>630</v>
      </c>
      <c r="I122" s="21">
        <v>0</v>
      </c>
      <c r="J122" s="35">
        <v>630</v>
      </c>
      <c r="K122" s="21">
        <v>1802.85</v>
      </c>
      <c r="L122" s="26">
        <f>H122*K122</f>
        <v>1135795.5</v>
      </c>
      <c r="M122" s="35">
        <v>0</v>
      </c>
      <c r="N122" s="35">
        <f t="shared" si="9"/>
        <v>1135795.5</v>
      </c>
      <c r="O122" s="8" t="s">
        <v>65</v>
      </c>
      <c r="P122" s="62">
        <v>45352</v>
      </c>
      <c r="Q122" s="165">
        <v>1</v>
      </c>
      <c r="R122" s="65"/>
      <c r="S122" s="197">
        <v>100</v>
      </c>
      <c r="T122" s="197">
        <v>0</v>
      </c>
      <c r="U122" s="23"/>
    </row>
    <row r="123" spans="1:21" ht="48.75" customHeight="1">
      <c r="A123" s="82"/>
      <c r="B123" s="186"/>
      <c r="C123" s="189"/>
      <c r="D123" s="192"/>
      <c r="E123" s="183"/>
      <c r="F123" s="183"/>
      <c r="G123" s="183"/>
      <c r="H123" s="21">
        <v>630</v>
      </c>
      <c r="I123" s="21">
        <v>0</v>
      </c>
      <c r="J123" s="35">
        <v>630</v>
      </c>
      <c r="K123" s="21">
        <v>746.14</v>
      </c>
      <c r="L123" s="26">
        <f>H123*K123</f>
        <v>470068.2</v>
      </c>
      <c r="M123" s="35">
        <v>0</v>
      </c>
      <c r="N123" s="35">
        <f>J123*K123</f>
        <v>470068.2</v>
      </c>
      <c r="O123" s="134" t="s">
        <v>373</v>
      </c>
      <c r="P123" s="62">
        <v>45474</v>
      </c>
      <c r="Q123" s="118"/>
      <c r="R123" s="65"/>
      <c r="S123" s="198"/>
      <c r="T123" s="198"/>
      <c r="U123" s="23" t="s">
        <v>316</v>
      </c>
    </row>
    <row r="124" spans="1:21" ht="48.75" customHeight="1">
      <c r="A124" s="124"/>
      <c r="B124" s="186"/>
      <c r="C124" s="189"/>
      <c r="D124" s="192"/>
      <c r="E124" s="183"/>
      <c r="F124" s="183"/>
      <c r="G124" s="183"/>
      <c r="H124" s="21">
        <v>630</v>
      </c>
      <c r="I124" s="21">
        <v>0</v>
      </c>
      <c r="J124" s="35">
        <v>630</v>
      </c>
      <c r="K124" s="21">
        <v>1802.85</v>
      </c>
      <c r="L124" s="81">
        <v>1135795.5</v>
      </c>
      <c r="M124" s="35">
        <f>I124*K124</f>
        <v>0</v>
      </c>
      <c r="N124" s="35">
        <f>J124*K124</f>
        <v>1135795.5</v>
      </c>
      <c r="O124" s="132" t="s">
        <v>412</v>
      </c>
      <c r="P124" s="62">
        <v>45505</v>
      </c>
      <c r="Q124" s="118"/>
      <c r="R124" s="65"/>
      <c r="S124" s="198"/>
      <c r="T124" s="198"/>
      <c r="U124" s="23" t="s">
        <v>316</v>
      </c>
    </row>
    <row r="125" spans="1:21" ht="48.75" customHeight="1">
      <c r="A125" s="150"/>
      <c r="B125" s="187"/>
      <c r="C125" s="190"/>
      <c r="D125" s="193"/>
      <c r="E125" s="184"/>
      <c r="F125" s="184"/>
      <c r="G125" s="184"/>
      <c r="H125" s="21">
        <v>630</v>
      </c>
      <c r="I125" s="21">
        <v>0</v>
      </c>
      <c r="J125" s="35">
        <v>630</v>
      </c>
      <c r="K125" s="21">
        <v>1802.85</v>
      </c>
      <c r="L125" s="26">
        <f>H125*K125</f>
        <v>1135795.5</v>
      </c>
      <c r="M125" s="35">
        <v>0</v>
      </c>
      <c r="N125" s="35">
        <f>J125*K125</f>
        <v>1135795.5</v>
      </c>
      <c r="O125" s="144" t="s">
        <v>608</v>
      </c>
      <c r="P125" s="62">
        <v>45519</v>
      </c>
      <c r="Q125" s="118"/>
      <c r="R125" s="65"/>
      <c r="S125" s="199"/>
      <c r="T125" s="199"/>
      <c r="U125" s="23"/>
    </row>
    <row r="126" spans="1:21" ht="43.5" customHeight="1">
      <c r="A126" s="3">
        <v>31</v>
      </c>
      <c r="B126" s="185">
        <v>32</v>
      </c>
      <c r="C126" s="188" t="s">
        <v>166</v>
      </c>
      <c r="D126" s="188" t="s">
        <v>2</v>
      </c>
      <c r="E126" s="182">
        <f>F126+G126</f>
        <v>477001</v>
      </c>
      <c r="F126" s="182">
        <v>983</v>
      </c>
      <c r="G126" s="182">
        <v>476018</v>
      </c>
      <c r="H126" s="35">
        <v>335664</v>
      </c>
      <c r="I126" s="35">
        <v>983</v>
      </c>
      <c r="J126" s="35">
        <f>H126-I126</f>
        <v>334681</v>
      </c>
      <c r="K126" s="35">
        <v>4333.33</v>
      </c>
      <c r="L126" s="35">
        <f>H126*K126</f>
        <v>1454542881.12</v>
      </c>
      <c r="M126" s="35">
        <f>I126*K126</f>
        <v>4259663.39</v>
      </c>
      <c r="N126" s="35">
        <f t="shared" si="9"/>
        <v>1450283217.73</v>
      </c>
      <c r="O126" s="8" t="s">
        <v>64</v>
      </c>
      <c r="P126" s="62">
        <v>45352</v>
      </c>
      <c r="Q126" s="165">
        <v>1</v>
      </c>
      <c r="R126" s="65"/>
      <c r="S126" s="179">
        <v>100</v>
      </c>
      <c r="T126" s="179">
        <v>1.9128470588235293</v>
      </c>
      <c r="U126" s="23" t="s">
        <v>229</v>
      </c>
    </row>
    <row r="127" spans="1:21" ht="50.25" customHeight="1">
      <c r="A127" s="50"/>
      <c r="B127" s="186"/>
      <c r="C127" s="189"/>
      <c r="D127" s="189"/>
      <c r="E127" s="183"/>
      <c r="F127" s="183"/>
      <c r="G127" s="183"/>
      <c r="H127" s="35">
        <v>140784</v>
      </c>
      <c r="I127" s="54">
        <v>0</v>
      </c>
      <c r="J127" s="35">
        <v>140784</v>
      </c>
      <c r="K127" s="35">
        <v>386.04</v>
      </c>
      <c r="L127" s="35">
        <f>H127*K127</f>
        <v>54348255.36</v>
      </c>
      <c r="M127" s="35">
        <v>0</v>
      </c>
      <c r="N127" s="35">
        <f t="shared" si="9"/>
        <v>54348255.36</v>
      </c>
      <c r="O127" s="134" t="s">
        <v>610</v>
      </c>
      <c r="P127" s="62">
        <v>45413</v>
      </c>
      <c r="Q127" s="118"/>
      <c r="R127" s="65"/>
      <c r="S127" s="218"/>
      <c r="T127" s="218"/>
      <c r="U127" s="23" t="s">
        <v>316</v>
      </c>
    </row>
    <row r="128" spans="1:21" ht="45.75" customHeight="1">
      <c r="A128" s="50"/>
      <c r="B128" s="186"/>
      <c r="C128" s="189"/>
      <c r="D128" s="189"/>
      <c r="E128" s="183"/>
      <c r="F128" s="183"/>
      <c r="G128" s="183"/>
      <c r="H128" s="35">
        <v>546</v>
      </c>
      <c r="I128" s="54">
        <v>0</v>
      </c>
      <c r="J128" s="35">
        <v>546</v>
      </c>
      <c r="K128" s="35">
        <v>386.04</v>
      </c>
      <c r="L128" s="35">
        <f>H128*K128</f>
        <v>210777.84000000003</v>
      </c>
      <c r="M128" s="35">
        <v>0</v>
      </c>
      <c r="N128" s="35">
        <f t="shared" si="9"/>
        <v>210777.84000000003</v>
      </c>
      <c r="O128" s="134" t="s">
        <v>611</v>
      </c>
      <c r="P128" s="62">
        <v>45413</v>
      </c>
      <c r="Q128" s="118"/>
      <c r="R128" s="65"/>
      <c r="S128" s="218"/>
      <c r="T128" s="218"/>
      <c r="U128" s="23" t="s">
        <v>269</v>
      </c>
    </row>
    <row r="129" spans="1:21" ht="58.5" customHeight="1">
      <c r="A129" s="50"/>
      <c r="B129" s="187"/>
      <c r="C129" s="190"/>
      <c r="D129" s="190"/>
      <c r="E129" s="184"/>
      <c r="F129" s="184"/>
      <c r="G129" s="184"/>
      <c r="H129" s="35">
        <v>617127</v>
      </c>
      <c r="I129" s="54">
        <v>0</v>
      </c>
      <c r="J129" s="35">
        <v>617127</v>
      </c>
      <c r="K129" s="35">
        <v>22.44</v>
      </c>
      <c r="L129" s="35">
        <v>13848329.88</v>
      </c>
      <c r="M129" s="35">
        <v>0</v>
      </c>
      <c r="N129" s="35">
        <v>13848329.88</v>
      </c>
      <c r="O129" s="8" t="s">
        <v>470</v>
      </c>
      <c r="P129" s="62" t="s">
        <v>363</v>
      </c>
      <c r="Q129" s="118" t="s">
        <v>596</v>
      </c>
      <c r="R129" s="65"/>
      <c r="S129" s="181"/>
      <c r="T129" s="181"/>
      <c r="U129" s="23"/>
    </row>
    <row r="130" spans="1:21" ht="65.25" customHeight="1">
      <c r="A130" s="3">
        <v>32</v>
      </c>
      <c r="B130" s="185">
        <v>33</v>
      </c>
      <c r="C130" s="188" t="s">
        <v>167</v>
      </c>
      <c r="D130" s="188" t="s">
        <v>2</v>
      </c>
      <c r="E130" s="182">
        <f>F130+G130</f>
        <v>12439</v>
      </c>
      <c r="F130" s="182">
        <v>0</v>
      </c>
      <c r="G130" s="182">
        <v>12439</v>
      </c>
      <c r="H130" s="35">
        <v>9744</v>
      </c>
      <c r="I130" s="53">
        <v>0</v>
      </c>
      <c r="J130" s="35">
        <v>9744</v>
      </c>
      <c r="K130" s="35">
        <v>3076.23</v>
      </c>
      <c r="L130" s="35">
        <v>29974785.12</v>
      </c>
      <c r="M130" s="35">
        <f>I130*K130</f>
        <v>0</v>
      </c>
      <c r="N130" s="35">
        <f t="shared" si="9"/>
        <v>29974785.12</v>
      </c>
      <c r="O130" s="8" t="s">
        <v>66</v>
      </c>
      <c r="P130" s="62" t="s">
        <v>252</v>
      </c>
      <c r="Q130" s="165">
        <v>1</v>
      </c>
      <c r="R130" s="65"/>
      <c r="S130" s="179">
        <v>100</v>
      </c>
      <c r="T130" s="179">
        <v>3.3153703703703705</v>
      </c>
      <c r="U130" s="23" t="s">
        <v>226</v>
      </c>
    </row>
    <row r="131" spans="1:21" ht="64.5" customHeight="1">
      <c r="A131" s="15"/>
      <c r="B131" s="186"/>
      <c r="C131" s="189"/>
      <c r="D131" s="189"/>
      <c r="E131" s="183"/>
      <c r="F131" s="183"/>
      <c r="G131" s="183"/>
      <c r="H131" s="21">
        <v>12432</v>
      </c>
      <c r="I131" s="35">
        <v>0</v>
      </c>
      <c r="J131" s="35">
        <v>12432</v>
      </c>
      <c r="K131" s="35">
        <v>98.86</v>
      </c>
      <c r="L131" s="26">
        <f aca="true" t="shared" si="10" ref="L131:L137">H131*K131</f>
        <v>1229027.52</v>
      </c>
      <c r="M131" s="35">
        <v>0</v>
      </c>
      <c r="N131" s="35">
        <f t="shared" si="9"/>
        <v>1229027.52</v>
      </c>
      <c r="O131" s="8" t="s">
        <v>67</v>
      </c>
      <c r="P131" s="62">
        <v>45352</v>
      </c>
      <c r="Q131" s="165">
        <v>1</v>
      </c>
      <c r="R131" s="65"/>
      <c r="S131" s="180"/>
      <c r="T131" s="180"/>
      <c r="U131" s="23"/>
    </row>
    <row r="132" spans="1:21" ht="51" customHeight="1">
      <c r="A132" s="82"/>
      <c r="B132" s="187"/>
      <c r="C132" s="190"/>
      <c r="D132" s="190"/>
      <c r="E132" s="184"/>
      <c r="F132" s="184"/>
      <c r="G132" s="184"/>
      <c r="H132" s="21">
        <v>2702</v>
      </c>
      <c r="I132" s="35">
        <v>0</v>
      </c>
      <c r="J132" s="35">
        <v>2702</v>
      </c>
      <c r="K132" s="35">
        <v>64.08</v>
      </c>
      <c r="L132" s="26">
        <f t="shared" si="10"/>
        <v>173144.16</v>
      </c>
      <c r="M132" s="35">
        <v>0</v>
      </c>
      <c r="N132" s="35">
        <f t="shared" si="9"/>
        <v>173144.16</v>
      </c>
      <c r="O132" s="8" t="s">
        <v>428</v>
      </c>
      <c r="P132" s="62">
        <v>45566</v>
      </c>
      <c r="Q132" s="118">
        <v>0.5</v>
      </c>
      <c r="R132" s="65"/>
      <c r="S132" s="181"/>
      <c r="T132" s="181"/>
      <c r="U132" s="23"/>
    </row>
    <row r="133" spans="1:21" ht="51" customHeight="1">
      <c r="A133" s="90"/>
      <c r="B133" s="185">
        <v>34</v>
      </c>
      <c r="C133" s="188" t="s">
        <v>168</v>
      </c>
      <c r="D133" s="188" t="s">
        <v>2</v>
      </c>
      <c r="E133" s="182">
        <f>F133+G133</f>
        <v>1439851</v>
      </c>
      <c r="F133" s="204">
        <v>142096</v>
      </c>
      <c r="G133" s="204">
        <v>1297755</v>
      </c>
      <c r="H133" s="35">
        <v>1292100</v>
      </c>
      <c r="I133" s="35">
        <v>0</v>
      </c>
      <c r="J133" s="35">
        <v>1292100</v>
      </c>
      <c r="K133" s="35">
        <v>11.8</v>
      </c>
      <c r="L133" s="4">
        <f t="shared" si="10"/>
        <v>15246780</v>
      </c>
      <c r="M133" s="35">
        <v>0</v>
      </c>
      <c r="N133" s="35">
        <f>J133*K133</f>
        <v>15246780</v>
      </c>
      <c r="O133" s="8" t="s">
        <v>532</v>
      </c>
      <c r="P133" s="62">
        <v>45566</v>
      </c>
      <c r="Q133" s="118">
        <v>0</v>
      </c>
      <c r="R133" s="65"/>
      <c r="S133" s="197">
        <v>100</v>
      </c>
      <c r="T133" s="197">
        <v>4.214740740740741</v>
      </c>
      <c r="U133" s="23"/>
    </row>
    <row r="134" spans="1:21" ht="45" customHeight="1">
      <c r="A134" s="15">
        <v>33</v>
      </c>
      <c r="B134" s="187"/>
      <c r="C134" s="190"/>
      <c r="D134" s="190"/>
      <c r="E134" s="184"/>
      <c r="F134" s="205"/>
      <c r="G134" s="205"/>
      <c r="H134" s="35">
        <v>1439200</v>
      </c>
      <c r="I134" s="35">
        <v>142900</v>
      </c>
      <c r="J134" s="35">
        <v>1296300</v>
      </c>
      <c r="K134" s="35">
        <v>11.8</v>
      </c>
      <c r="L134" s="4">
        <f t="shared" si="10"/>
        <v>16982560</v>
      </c>
      <c r="M134" s="35">
        <f>I134*K134</f>
        <v>1686220</v>
      </c>
      <c r="N134" s="35">
        <f t="shared" si="9"/>
        <v>15296340</v>
      </c>
      <c r="O134" s="8" t="s">
        <v>68</v>
      </c>
      <c r="P134" s="62">
        <v>45352</v>
      </c>
      <c r="Q134" s="168">
        <v>1</v>
      </c>
      <c r="R134" s="65" t="s">
        <v>518</v>
      </c>
      <c r="S134" s="267"/>
      <c r="T134" s="267"/>
      <c r="U134" s="23"/>
    </row>
    <row r="135" spans="1:21" ht="50.25" customHeight="1">
      <c r="A135" s="15">
        <v>34</v>
      </c>
      <c r="B135" s="185">
        <v>35</v>
      </c>
      <c r="C135" s="188" t="s">
        <v>169</v>
      </c>
      <c r="D135" s="188" t="s">
        <v>2</v>
      </c>
      <c r="E135" s="182">
        <f>F135+G135</f>
        <v>820666</v>
      </c>
      <c r="F135" s="182">
        <v>33961</v>
      </c>
      <c r="G135" s="182">
        <v>786705</v>
      </c>
      <c r="H135" s="35">
        <v>820650</v>
      </c>
      <c r="I135" s="35">
        <v>33950</v>
      </c>
      <c r="J135" s="35">
        <v>786700</v>
      </c>
      <c r="K135" s="35">
        <v>22.59</v>
      </c>
      <c r="L135" s="4">
        <f t="shared" si="10"/>
        <v>18538483.5</v>
      </c>
      <c r="M135" s="35">
        <f>I135*K135</f>
        <v>766930.5</v>
      </c>
      <c r="N135" s="35">
        <f t="shared" si="9"/>
        <v>17771553</v>
      </c>
      <c r="O135" s="8" t="s">
        <v>282</v>
      </c>
      <c r="P135" s="62">
        <v>45366</v>
      </c>
      <c r="Q135" s="165">
        <v>1</v>
      </c>
      <c r="R135" s="65"/>
      <c r="S135" s="258">
        <v>100</v>
      </c>
      <c r="T135" s="258">
        <v>4.827619047619048</v>
      </c>
      <c r="U135" s="23"/>
    </row>
    <row r="136" spans="1:21" ht="50.25" customHeight="1">
      <c r="A136" s="90"/>
      <c r="B136" s="186"/>
      <c r="C136" s="189"/>
      <c r="D136" s="189"/>
      <c r="E136" s="183"/>
      <c r="F136" s="183"/>
      <c r="G136" s="183"/>
      <c r="H136" s="35">
        <v>806500</v>
      </c>
      <c r="I136" s="35">
        <v>3350</v>
      </c>
      <c r="J136" s="7">
        <v>803150</v>
      </c>
      <c r="K136" s="35">
        <v>22.59</v>
      </c>
      <c r="L136" s="4">
        <f t="shared" si="10"/>
        <v>18218835</v>
      </c>
      <c r="M136" s="35">
        <f>I136*K136</f>
        <v>75676.5</v>
      </c>
      <c r="N136" s="35">
        <f t="shared" si="9"/>
        <v>18143158.5</v>
      </c>
      <c r="O136" s="8" t="s">
        <v>529</v>
      </c>
      <c r="P136" s="62">
        <v>45566</v>
      </c>
      <c r="Q136" s="118">
        <v>0</v>
      </c>
      <c r="R136" s="65"/>
      <c r="S136" s="257"/>
      <c r="T136" s="257"/>
      <c r="U136" s="23"/>
    </row>
    <row r="137" spans="1:21" ht="50.25" customHeight="1">
      <c r="A137" s="90"/>
      <c r="B137" s="186"/>
      <c r="C137" s="189"/>
      <c r="D137" s="189"/>
      <c r="E137" s="183"/>
      <c r="F137" s="183"/>
      <c r="G137" s="183"/>
      <c r="H137" s="35">
        <v>1800</v>
      </c>
      <c r="I137" s="35">
        <v>0</v>
      </c>
      <c r="J137" s="35">
        <v>1800</v>
      </c>
      <c r="K137" s="35">
        <v>22.7</v>
      </c>
      <c r="L137" s="4">
        <f t="shared" si="10"/>
        <v>40860</v>
      </c>
      <c r="M137" s="35">
        <v>0</v>
      </c>
      <c r="N137" s="35">
        <f t="shared" si="9"/>
        <v>40860</v>
      </c>
      <c r="O137" s="131" t="s">
        <v>492</v>
      </c>
      <c r="P137" s="62">
        <v>45566</v>
      </c>
      <c r="Q137" s="165">
        <v>1</v>
      </c>
      <c r="R137" s="65"/>
      <c r="S137" s="257"/>
      <c r="T137" s="257"/>
      <c r="U137" s="23"/>
    </row>
    <row r="138" spans="1:21" ht="50.25" customHeight="1">
      <c r="A138" s="49"/>
      <c r="B138" s="187"/>
      <c r="C138" s="190"/>
      <c r="D138" s="190"/>
      <c r="E138" s="184"/>
      <c r="F138" s="184"/>
      <c r="G138" s="184"/>
      <c r="H138" s="35">
        <v>1850</v>
      </c>
      <c r="I138" s="35">
        <v>0</v>
      </c>
      <c r="J138" s="35">
        <v>1850</v>
      </c>
      <c r="K138" s="35">
        <v>19</v>
      </c>
      <c r="L138" s="4">
        <v>35150</v>
      </c>
      <c r="M138" s="35">
        <v>0</v>
      </c>
      <c r="N138" s="35">
        <v>35150</v>
      </c>
      <c r="O138" s="131" t="s">
        <v>322</v>
      </c>
      <c r="P138" s="62">
        <v>45413</v>
      </c>
      <c r="Q138" s="165">
        <v>1</v>
      </c>
      <c r="R138" s="120"/>
      <c r="S138" s="258"/>
      <c r="T138" s="258"/>
      <c r="U138" s="23" t="s">
        <v>39</v>
      </c>
    </row>
    <row r="139" spans="1:21" ht="50.25" customHeight="1">
      <c r="A139" s="90"/>
      <c r="B139" s="185">
        <v>36</v>
      </c>
      <c r="C139" s="188" t="s">
        <v>170</v>
      </c>
      <c r="D139" s="188" t="s">
        <v>2</v>
      </c>
      <c r="E139" s="182">
        <f>F139+G139</f>
        <v>1322198</v>
      </c>
      <c r="F139" s="182">
        <v>270025</v>
      </c>
      <c r="G139" s="182">
        <v>1052173</v>
      </c>
      <c r="H139" s="35">
        <v>1049350</v>
      </c>
      <c r="I139" s="35">
        <v>0</v>
      </c>
      <c r="J139" s="7">
        <v>1049350</v>
      </c>
      <c r="K139" s="35">
        <v>24.27</v>
      </c>
      <c r="L139" s="4">
        <f>H139*K139</f>
        <v>25467724.5</v>
      </c>
      <c r="M139" s="35">
        <v>0</v>
      </c>
      <c r="N139" s="4">
        <f>J139*K139</f>
        <v>25467724.5</v>
      </c>
      <c r="O139" s="133" t="s">
        <v>550</v>
      </c>
      <c r="P139" s="62">
        <v>45566</v>
      </c>
      <c r="Q139" s="118">
        <v>0</v>
      </c>
      <c r="R139" s="65"/>
      <c r="S139" s="257">
        <v>100</v>
      </c>
      <c r="T139" s="257">
        <v>4.5</v>
      </c>
      <c r="U139" s="23"/>
    </row>
    <row r="140" spans="1:21" ht="50.25" customHeight="1">
      <c r="A140" s="90"/>
      <c r="B140" s="186"/>
      <c r="C140" s="189"/>
      <c r="D140" s="189"/>
      <c r="E140" s="183"/>
      <c r="F140" s="183"/>
      <c r="G140" s="183"/>
      <c r="H140" s="35">
        <v>2260</v>
      </c>
      <c r="I140" s="35">
        <v>0</v>
      </c>
      <c r="J140" s="35">
        <v>2260</v>
      </c>
      <c r="K140" s="35">
        <v>24.26</v>
      </c>
      <c r="L140" s="4">
        <f>H140*K140</f>
        <v>54827.600000000006</v>
      </c>
      <c r="M140" s="35">
        <v>0</v>
      </c>
      <c r="N140" s="35">
        <f>J140*K140</f>
        <v>54827.600000000006</v>
      </c>
      <c r="O140" s="131" t="s">
        <v>490</v>
      </c>
      <c r="P140" s="62">
        <v>45566</v>
      </c>
      <c r="Q140" s="165">
        <v>1</v>
      </c>
      <c r="R140" s="65"/>
      <c r="S140" s="257"/>
      <c r="T140" s="257"/>
      <c r="U140" s="23"/>
    </row>
    <row r="141" spans="1:21" ht="93.75" customHeight="1">
      <c r="A141" s="31">
        <v>35</v>
      </c>
      <c r="B141" s="186"/>
      <c r="C141" s="189"/>
      <c r="D141" s="189"/>
      <c r="E141" s="183"/>
      <c r="F141" s="183"/>
      <c r="G141" s="183"/>
      <c r="H141" s="35">
        <v>1322980</v>
      </c>
      <c r="I141" s="35">
        <v>273450</v>
      </c>
      <c r="J141" s="35">
        <v>1049530</v>
      </c>
      <c r="K141" s="35">
        <v>24.27</v>
      </c>
      <c r="L141" s="4">
        <f>H141*K141</f>
        <v>32108724.599999998</v>
      </c>
      <c r="M141" s="35">
        <f>I141*K141</f>
        <v>6636631.5</v>
      </c>
      <c r="N141" s="35">
        <f t="shared" si="9"/>
        <v>25472093.099999998</v>
      </c>
      <c r="O141" s="8" t="s">
        <v>69</v>
      </c>
      <c r="P141" s="62">
        <v>45352</v>
      </c>
      <c r="Q141" s="165">
        <v>1</v>
      </c>
      <c r="R141" s="65" t="s">
        <v>405</v>
      </c>
      <c r="S141" s="258"/>
      <c r="T141" s="258"/>
      <c r="U141" s="23"/>
    </row>
    <row r="142" spans="1:21" ht="60" customHeight="1">
      <c r="A142" s="31"/>
      <c r="B142" s="187"/>
      <c r="C142" s="190"/>
      <c r="D142" s="190"/>
      <c r="E142" s="184"/>
      <c r="F142" s="184"/>
      <c r="G142" s="184"/>
      <c r="H142" s="35">
        <v>2260</v>
      </c>
      <c r="I142" s="35">
        <v>0</v>
      </c>
      <c r="J142" s="35">
        <v>2260</v>
      </c>
      <c r="K142" s="35">
        <v>24.261946902654866</v>
      </c>
      <c r="L142" s="4">
        <v>54827.6</v>
      </c>
      <c r="M142" s="35">
        <v>0</v>
      </c>
      <c r="N142" s="35">
        <v>54827.6</v>
      </c>
      <c r="O142" s="8" t="s">
        <v>307</v>
      </c>
      <c r="P142" s="62">
        <v>45413</v>
      </c>
      <c r="Q142" s="165">
        <v>1</v>
      </c>
      <c r="R142" s="65"/>
      <c r="S142" s="258"/>
      <c r="T142" s="258"/>
      <c r="U142" s="23" t="s">
        <v>39</v>
      </c>
    </row>
    <row r="143" spans="1:21" ht="71.25" customHeight="1">
      <c r="A143" s="31">
        <v>36</v>
      </c>
      <c r="B143" s="185">
        <v>37</v>
      </c>
      <c r="C143" s="188" t="s">
        <v>171</v>
      </c>
      <c r="D143" s="188" t="s">
        <v>2</v>
      </c>
      <c r="E143" s="182">
        <f>F143+G143</f>
        <v>3951121.63</v>
      </c>
      <c r="F143" s="182">
        <v>158481.25</v>
      </c>
      <c r="G143" s="182">
        <v>3792640.38</v>
      </c>
      <c r="H143" s="35">
        <v>3954260</v>
      </c>
      <c r="I143" s="35">
        <v>147570</v>
      </c>
      <c r="J143" s="35">
        <v>3806690</v>
      </c>
      <c r="K143" s="35">
        <v>60.78</v>
      </c>
      <c r="L143" s="4">
        <f>H143*K143</f>
        <v>240339922.8</v>
      </c>
      <c r="M143" s="35">
        <f>I143*K143</f>
        <v>8969304.6</v>
      </c>
      <c r="N143" s="35">
        <f t="shared" si="9"/>
        <v>231370618.20000002</v>
      </c>
      <c r="O143" s="8" t="s">
        <v>70</v>
      </c>
      <c r="P143" s="62">
        <v>45352</v>
      </c>
      <c r="Q143" s="165">
        <v>1</v>
      </c>
      <c r="R143" s="65"/>
      <c r="S143" s="258">
        <v>100</v>
      </c>
      <c r="T143" s="258">
        <v>4.3</v>
      </c>
      <c r="U143" s="23"/>
    </row>
    <row r="144" spans="1:21" ht="71.25" customHeight="1">
      <c r="A144" s="90"/>
      <c r="B144" s="186"/>
      <c r="C144" s="189"/>
      <c r="D144" s="189"/>
      <c r="E144" s="183"/>
      <c r="F144" s="183"/>
      <c r="G144" s="183"/>
      <c r="H144" s="35">
        <v>3806310</v>
      </c>
      <c r="I144" s="35">
        <v>0</v>
      </c>
      <c r="J144" s="7">
        <v>3806310</v>
      </c>
      <c r="K144" s="35">
        <v>60.78</v>
      </c>
      <c r="L144" s="4">
        <f>H144*K144</f>
        <v>231347521.8</v>
      </c>
      <c r="M144" s="35">
        <v>0</v>
      </c>
      <c r="N144" s="157">
        <f t="shared" si="9"/>
        <v>231347521.8</v>
      </c>
      <c r="O144" s="133" t="s">
        <v>551</v>
      </c>
      <c r="P144" s="62">
        <v>45566</v>
      </c>
      <c r="Q144" s="118">
        <v>0</v>
      </c>
      <c r="R144" s="65"/>
      <c r="S144" s="257"/>
      <c r="T144" s="257"/>
      <c r="U144" s="23"/>
    </row>
    <row r="145" spans="1:21" ht="71.25" customHeight="1">
      <c r="A145" s="90"/>
      <c r="B145" s="186"/>
      <c r="C145" s="189"/>
      <c r="D145" s="189"/>
      <c r="E145" s="183"/>
      <c r="F145" s="183"/>
      <c r="G145" s="183"/>
      <c r="H145" s="35">
        <v>32150</v>
      </c>
      <c r="I145" s="35">
        <v>0</v>
      </c>
      <c r="J145" s="35">
        <v>32150</v>
      </c>
      <c r="K145" s="35">
        <v>60.7</v>
      </c>
      <c r="L145" s="4">
        <f>H145*K145</f>
        <v>1951505</v>
      </c>
      <c r="M145" s="35">
        <v>0</v>
      </c>
      <c r="N145" s="35">
        <f t="shared" si="9"/>
        <v>1951505</v>
      </c>
      <c r="O145" s="131" t="s">
        <v>487</v>
      </c>
      <c r="P145" s="62">
        <v>45566</v>
      </c>
      <c r="Q145" s="165">
        <v>1</v>
      </c>
      <c r="R145" s="65"/>
      <c r="S145" s="257"/>
      <c r="T145" s="257"/>
      <c r="U145" s="23"/>
    </row>
    <row r="146" spans="1:21" ht="55.5" customHeight="1">
      <c r="A146" s="31"/>
      <c r="B146" s="187"/>
      <c r="C146" s="189"/>
      <c r="D146" s="190"/>
      <c r="E146" s="184"/>
      <c r="F146" s="184"/>
      <c r="G146" s="184"/>
      <c r="H146" s="35">
        <v>33470</v>
      </c>
      <c r="I146" s="35">
        <v>0</v>
      </c>
      <c r="J146" s="35">
        <v>33470</v>
      </c>
      <c r="K146" s="35">
        <v>60.77</v>
      </c>
      <c r="L146" s="4">
        <v>2033637.2</v>
      </c>
      <c r="M146" s="35">
        <v>0</v>
      </c>
      <c r="N146" s="35">
        <v>2033637.2</v>
      </c>
      <c r="O146" s="131" t="s">
        <v>323</v>
      </c>
      <c r="P146" s="62">
        <v>45413</v>
      </c>
      <c r="Q146" s="165">
        <v>1</v>
      </c>
      <c r="R146" s="65"/>
      <c r="S146" s="258"/>
      <c r="T146" s="258"/>
      <c r="U146" s="23" t="s">
        <v>39</v>
      </c>
    </row>
    <row r="147" spans="1:21" ht="45" customHeight="1">
      <c r="A147" s="31">
        <v>37</v>
      </c>
      <c r="B147" s="185">
        <v>38</v>
      </c>
      <c r="C147" s="188" t="s">
        <v>172</v>
      </c>
      <c r="D147" s="188" t="s">
        <v>1</v>
      </c>
      <c r="E147" s="182">
        <f>F147+G147</f>
        <v>42219540</v>
      </c>
      <c r="F147" s="182">
        <v>1393330</v>
      </c>
      <c r="G147" s="182">
        <v>40826210</v>
      </c>
      <c r="H147" s="35">
        <v>42219000</v>
      </c>
      <c r="I147" s="35">
        <v>1393000</v>
      </c>
      <c r="J147" s="35">
        <v>40826000</v>
      </c>
      <c r="K147" s="35">
        <v>12.38</v>
      </c>
      <c r="L147" s="4">
        <f>H147*K147</f>
        <v>522671220.00000006</v>
      </c>
      <c r="M147" s="35">
        <f>I147*K147</f>
        <v>17245340</v>
      </c>
      <c r="N147" s="35">
        <f t="shared" si="9"/>
        <v>505425880.00000006</v>
      </c>
      <c r="O147" s="8" t="s">
        <v>71</v>
      </c>
      <c r="P147" s="62">
        <v>45381</v>
      </c>
      <c r="Q147" s="165">
        <v>1</v>
      </c>
      <c r="R147" s="65"/>
      <c r="S147" s="180">
        <v>100</v>
      </c>
      <c r="T147" s="180">
        <v>3.5313559322033896</v>
      </c>
      <c r="U147" s="4"/>
    </row>
    <row r="148" spans="1:21" ht="45" customHeight="1">
      <c r="A148" s="80"/>
      <c r="B148" s="186"/>
      <c r="C148" s="189"/>
      <c r="D148" s="189"/>
      <c r="E148" s="183"/>
      <c r="F148" s="183"/>
      <c r="G148" s="183"/>
      <c r="H148" s="35">
        <v>2162000</v>
      </c>
      <c r="I148" s="35">
        <v>0</v>
      </c>
      <c r="J148" s="35">
        <v>2162000</v>
      </c>
      <c r="K148" s="35">
        <v>12.38</v>
      </c>
      <c r="L148" s="81">
        <v>26765560</v>
      </c>
      <c r="M148" s="35">
        <v>0</v>
      </c>
      <c r="N148" s="35">
        <f>J148*K148</f>
        <v>26765560</v>
      </c>
      <c r="O148" s="8" t="s">
        <v>429</v>
      </c>
      <c r="P148" s="62">
        <v>45474</v>
      </c>
      <c r="Q148" s="118">
        <v>0</v>
      </c>
      <c r="R148" s="65"/>
      <c r="S148" s="180"/>
      <c r="T148" s="180"/>
      <c r="U148" s="4" t="s">
        <v>39</v>
      </c>
    </row>
    <row r="149" spans="1:21" ht="45" customHeight="1">
      <c r="A149" s="80"/>
      <c r="B149" s="187"/>
      <c r="C149" s="190"/>
      <c r="D149" s="190"/>
      <c r="E149" s="184"/>
      <c r="F149" s="184"/>
      <c r="G149" s="184"/>
      <c r="H149" s="35">
        <v>38663000</v>
      </c>
      <c r="I149" s="35">
        <v>0</v>
      </c>
      <c r="J149" s="35">
        <v>38663000</v>
      </c>
      <c r="K149" s="35">
        <v>12.38</v>
      </c>
      <c r="L149" s="81">
        <v>478647940</v>
      </c>
      <c r="M149" s="35">
        <v>0</v>
      </c>
      <c r="N149" s="35">
        <f>J149*K149</f>
        <v>478647940.00000006</v>
      </c>
      <c r="O149" s="8" t="s">
        <v>468</v>
      </c>
      <c r="P149" s="62">
        <v>45566</v>
      </c>
      <c r="Q149" s="118">
        <v>0</v>
      </c>
      <c r="R149" s="65"/>
      <c r="S149" s="181"/>
      <c r="T149" s="181"/>
      <c r="U149" s="4"/>
    </row>
    <row r="150" spans="1:21" ht="30" customHeight="1">
      <c r="A150" s="15">
        <v>38</v>
      </c>
      <c r="B150" s="185">
        <v>39</v>
      </c>
      <c r="C150" s="188" t="s">
        <v>173</v>
      </c>
      <c r="D150" s="188" t="s">
        <v>1</v>
      </c>
      <c r="E150" s="182">
        <f>F150+G150</f>
        <v>14308500</v>
      </c>
      <c r="F150" s="182">
        <v>216000</v>
      </c>
      <c r="G150" s="182">
        <v>14092500</v>
      </c>
      <c r="H150" s="35">
        <v>14310000</v>
      </c>
      <c r="I150" s="35">
        <v>216000</v>
      </c>
      <c r="J150" s="35">
        <v>14094000</v>
      </c>
      <c r="K150" s="35">
        <v>11.05</v>
      </c>
      <c r="L150" s="4">
        <f>H150*K150</f>
        <v>158125500</v>
      </c>
      <c r="M150" s="35">
        <f>I150*K150</f>
        <v>2386800</v>
      </c>
      <c r="N150" s="35">
        <f t="shared" si="9"/>
        <v>155738700</v>
      </c>
      <c r="O150" s="8" t="s">
        <v>72</v>
      </c>
      <c r="P150" s="62">
        <v>45381</v>
      </c>
      <c r="Q150" s="165">
        <v>1</v>
      </c>
      <c r="R150" s="65"/>
      <c r="S150" s="179">
        <v>100</v>
      </c>
      <c r="T150" s="179">
        <v>3.8693548387096772</v>
      </c>
      <c r="U150" s="4"/>
    </row>
    <row r="151" spans="1:21" ht="59.25" customHeight="1">
      <c r="A151" s="82"/>
      <c r="B151" s="186"/>
      <c r="C151" s="189"/>
      <c r="D151" s="189"/>
      <c r="E151" s="183"/>
      <c r="F151" s="183"/>
      <c r="G151" s="183"/>
      <c r="H151" s="35">
        <v>13800000</v>
      </c>
      <c r="I151" s="35">
        <v>0</v>
      </c>
      <c r="J151" s="35">
        <v>13800000</v>
      </c>
      <c r="K151" s="35">
        <v>11.05</v>
      </c>
      <c r="L151" s="4">
        <f>H151*K151</f>
        <v>152490000</v>
      </c>
      <c r="M151" s="35">
        <v>0</v>
      </c>
      <c r="N151" s="35">
        <f t="shared" si="9"/>
        <v>152490000</v>
      </c>
      <c r="O151" s="134" t="s">
        <v>368</v>
      </c>
      <c r="P151" s="62">
        <v>45566</v>
      </c>
      <c r="Q151" s="118"/>
      <c r="R151" s="65"/>
      <c r="S151" s="180"/>
      <c r="T151" s="180"/>
      <c r="U151" s="4" t="s">
        <v>316</v>
      </c>
    </row>
    <row r="152" spans="1:21" ht="53.25" customHeight="1">
      <c r="A152" s="82"/>
      <c r="B152" s="186"/>
      <c r="C152" s="189"/>
      <c r="D152" s="189"/>
      <c r="E152" s="183"/>
      <c r="F152" s="183"/>
      <c r="G152" s="183"/>
      <c r="H152" s="35">
        <v>288000</v>
      </c>
      <c r="I152" s="35">
        <v>0</v>
      </c>
      <c r="J152" s="35">
        <v>288000</v>
      </c>
      <c r="K152" s="35">
        <v>11.05</v>
      </c>
      <c r="L152" s="4">
        <f>H152*K152</f>
        <v>3182400</v>
      </c>
      <c r="M152" s="35">
        <v>0</v>
      </c>
      <c r="N152" s="35">
        <f t="shared" si="9"/>
        <v>3182400</v>
      </c>
      <c r="O152" s="134" t="s">
        <v>367</v>
      </c>
      <c r="P152" s="62">
        <v>45474</v>
      </c>
      <c r="Q152" s="118"/>
      <c r="R152" s="65"/>
      <c r="S152" s="180"/>
      <c r="T152" s="180"/>
      <c r="U152" s="4" t="s">
        <v>389</v>
      </c>
    </row>
    <row r="153" spans="1:21" ht="53.25" customHeight="1">
      <c r="A153" s="124"/>
      <c r="B153" s="186"/>
      <c r="C153" s="189"/>
      <c r="D153" s="189"/>
      <c r="E153" s="183"/>
      <c r="F153" s="183"/>
      <c r="G153" s="183"/>
      <c r="H153" s="35">
        <v>288000</v>
      </c>
      <c r="I153" s="35">
        <v>0</v>
      </c>
      <c r="J153" s="35">
        <v>288000</v>
      </c>
      <c r="K153" s="35">
        <v>11.55</v>
      </c>
      <c r="L153" s="81">
        <v>3326400</v>
      </c>
      <c r="M153" s="35">
        <v>0</v>
      </c>
      <c r="N153" s="81">
        <f t="shared" si="9"/>
        <v>3326400</v>
      </c>
      <c r="O153" s="133" t="s">
        <v>552</v>
      </c>
      <c r="P153" s="62">
        <v>45474</v>
      </c>
      <c r="Q153" s="118">
        <v>0</v>
      </c>
      <c r="R153" s="65"/>
      <c r="S153" s="180"/>
      <c r="T153" s="180"/>
      <c r="U153" s="4"/>
    </row>
    <row r="154" spans="1:21" ht="53.25" customHeight="1">
      <c r="A154" s="126"/>
      <c r="B154" s="187"/>
      <c r="C154" s="190"/>
      <c r="D154" s="190"/>
      <c r="E154" s="184"/>
      <c r="F154" s="184"/>
      <c r="G154" s="184"/>
      <c r="H154" s="35">
        <v>13202000</v>
      </c>
      <c r="I154" s="35">
        <v>0</v>
      </c>
      <c r="J154" s="35">
        <v>13202000</v>
      </c>
      <c r="K154" s="35">
        <v>11.55</v>
      </c>
      <c r="L154" s="81">
        <f aca="true" t="shared" si="11" ref="L154:L164">H154*K154</f>
        <v>152483100</v>
      </c>
      <c r="M154" s="35">
        <v>0</v>
      </c>
      <c r="N154" s="81">
        <f t="shared" si="9"/>
        <v>152483100</v>
      </c>
      <c r="O154" s="144" t="s">
        <v>588</v>
      </c>
      <c r="P154" s="62">
        <v>45566</v>
      </c>
      <c r="Q154" s="118">
        <v>0</v>
      </c>
      <c r="R154" s="65"/>
      <c r="S154" s="181"/>
      <c r="T154" s="181"/>
      <c r="U154" s="4"/>
    </row>
    <row r="155" spans="1:21" ht="93" customHeight="1">
      <c r="A155" s="31">
        <v>39</v>
      </c>
      <c r="B155" s="185">
        <v>40</v>
      </c>
      <c r="C155" s="188" t="s">
        <v>174</v>
      </c>
      <c r="D155" s="188" t="s">
        <v>1</v>
      </c>
      <c r="E155" s="182">
        <f>F155+G155</f>
        <v>6811035.5</v>
      </c>
      <c r="F155" s="182">
        <v>260000</v>
      </c>
      <c r="G155" s="182">
        <v>6551035.5</v>
      </c>
      <c r="H155" s="35">
        <v>6811000</v>
      </c>
      <c r="I155" s="35">
        <v>260000</v>
      </c>
      <c r="J155" s="35">
        <v>6551000</v>
      </c>
      <c r="K155" s="35">
        <v>12.51</v>
      </c>
      <c r="L155" s="4">
        <f t="shared" si="11"/>
        <v>85205610</v>
      </c>
      <c r="M155" s="35">
        <f>I155*K155</f>
        <v>3252600</v>
      </c>
      <c r="N155" s="35">
        <f t="shared" si="9"/>
        <v>81953010</v>
      </c>
      <c r="O155" s="135" t="s">
        <v>73</v>
      </c>
      <c r="P155" s="62">
        <v>45381</v>
      </c>
      <c r="Q155" s="165">
        <v>1</v>
      </c>
      <c r="R155" s="65"/>
      <c r="S155" s="197">
        <v>100</v>
      </c>
      <c r="T155" s="197">
        <v>3.358</v>
      </c>
      <c r="U155" s="4"/>
    </row>
    <row r="156" spans="1:21" ht="51" customHeight="1">
      <c r="A156" s="82"/>
      <c r="B156" s="187"/>
      <c r="C156" s="190"/>
      <c r="D156" s="190"/>
      <c r="E156" s="184"/>
      <c r="F156" s="184"/>
      <c r="G156" s="184"/>
      <c r="H156" s="35">
        <v>6551000</v>
      </c>
      <c r="I156" s="35">
        <v>0</v>
      </c>
      <c r="J156" s="35">
        <v>6551000</v>
      </c>
      <c r="K156" s="35">
        <v>12.5</v>
      </c>
      <c r="L156" s="4">
        <f t="shared" si="11"/>
        <v>81887500</v>
      </c>
      <c r="M156" s="35">
        <v>0</v>
      </c>
      <c r="N156" s="35">
        <f t="shared" si="9"/>
        <v>81887500</v>
      </c>
      <c r="O156" s="8" t="s">
        <v>415</v>
      </c>
      <c r="P156" s="62">
        <v>45566</v>
      </c>
      <c r="Q156" s="118">
        <v>0</v>
      </c>
      <c r="R156" s="65"/>
      <c r="S156" s="199"/>
      <c r="T156" s="199"/>
      <c r="U156" s="4"/>
    </row>
    <row r="157" spans="1:21" ht="72.75" customHeight="1">
      <c r="A157" s="33">
        <v>40</v>
      </c>
      <c r="B157" s="57">
        <v>41</v>
      </c>
      <c r="C157" s="48" t="s">
        <v>175</v>
      </c>
      <c r="D157" s="39" t="s">
        <v>0</v>
      </c>
      <c r="E157" s="10">
        <f>F157+G157</f>
        <v>312475.75</v>
      </c>
      <c r="F157" s="35">
        <v>0</v>
      </c>
      <c r="G157" s="35">
        <v>312475.75</v>
      </c>
      <c r="H157" s="35">
        <v>615000</v>
      </c>
      <c r="I157" s="35">
        <v>1660</v>
      </c>
      <c r="J157" s="35">
        <f>H157-I157</f>
        <v>613340</v>
      </c>
      <c r="K157" s="35">
        <v>5594.67</v>
      </c>
      <c r="L157" s="4">
        <f t="shared" si="11"/>
        <v>3440722050</v>
      </c>
      <c r="M157" s="35">
        <f>I157*K157</f>
        <v>9287152.2</v>
      </c>
      <c r="N157" s="35">
        <f t="shared" si="9"/>
        <v>3431434897.8</v>
      </c>
      <c r="O157" s="4" t="s">
        <v>74</v>
      </c>
      <c r="P157" s="62" t="s">
        <v>253</v>
      </c>
      <c r="Q157" s="118" t="s">
        <v>597</v>
      </c>
      <c r="R157" s="65"/>
      <c r="S157" s="147">
        <v>100</v>
      </c>
      <c r="T157" s="9">
        <v>7.502173913043478</v>
      </c>
      <c r="U157" s="23" t="s">
        <v>230</v>
      </c>
    </row>
    <row r="158" spans="1:21" ht="93" customHeight="1">
      <c r="A158" s="31">
        <v>41</v>
      </c>
      <c r="B158" s="185">
        <v>42</v>
      </c>
      <c r="C158" s="188" t="s">
        <v>176</v>
      </c>
      <c r="D158" s="188" t="s">
        <v>1</v>
      </c>
      <c r="E158" s="182">
        <f>F158+G158</f>
        <v>26922762</v>
      </c>
      <c r="F158" s="182">
        <v>6398000</v>
      </c>
      <c r="G158" s="182">
        <v>20524762</v>
      </c>
      <c r="H158" s="35">
        <v>27413000</v>
      </c>
      <c r="I158" s="35">
        <v>7264000</v>
      </c>
      <c r="J158" s="35">
        <v>20149000</v>
      </c>
      <c r="K158" s="35">
        <v>7.85</v>
      </c>
      <c r="L158" s="4">
        <f t="shared" si="11"/>
        <v>215192050</v>
      </c>
      <c r="M158" s="35">
        <f>I158*K158</f>
        <v>57022400</v>
      </c>
      <c r="N158" s="35">
        <f t="shared" si="9"/>
        <v>158169650</v>
      </c>
      <c r="O158" s="135" t="s">
        <v>75</v>
      </c>
      <c r="P158" s="62">
        <v>45383</v>
      </c>
      <c r="Q158" s="165">
        <v>1</v>
      </c>
      <c r="R158" s="65"/>
      <c r="S158" s="194">
        <v>100</v>
      </c>
      <c r="T158" s="194">
        <v>4.172283333333334</v>
      </c>
      <c r="U158" s="23"/>
    </row>
    <row r="159" spans="1:21" ht="38.25" customHeight="1">
      <c r="A159" s="82"/>
      <c r="B159" s="186"/>
      <c r="C159" s="189"/>
      <c r="D159" s="189"/>
      <c r="E159" s="183"/>
      <c r="F159" s="183"/>
      <c r="G159" s="183"/>
      <c r="H159" s="35">
        <v>19807000</v>
      </c>
      <c r="I159" s="35">
        <v>0</v>
      </c>
      <c r="J159" s="35">
        <v>19807000</v>
      </c>
      <c r="K159" s="35">
        <v>7.85</v>
      </c>
      <c r="L159" s="4">
        <f t="shared" si="11"/>
        <v>155484950</v>
      </c>
      <c r="M159" s="35">
        <v>0</v>
      </c>
      <c r="N159" s="35">
        <f t="shared" si="9"/>
        <v>155484950</v>
      </c>
      <c r="O159" s="134" t="s">
        <v>399</v>
      </c>
      <c r="P159" s="62">
        <v>45566</v>
      </c>
      <c r="Q159" s="118"/>
      <c r="R159" s="65"/>
      <c r="S159" s="195"/>
      <c r="T159" s="195"/>
      <c r="U159" s="23" t="s">
        <v>316</v>
      </c>
    </row>
    <row r="160" spans="1:21" ht="38.25" customHeight="1">
      <c r="A160" s="126"/>
      <c r="B160" s="187"/>
      <c r="C160" s="190"/>
      <c r="D160" s="190"/>
      <c r="E160" s="184"/>
      <c r="F160" s="184"/>
      <c r="G160" s="184"/>
      <c r="H160" s="35">
        <v>19290000</v>
      </c>
      <c r="I160" s="35">
        <v>0</v>
      </c>
      <c r="J160" s="35">
        <v>19290000</v>
      </c>
      <c r="K160" s="35">
        <v>8.06</v>
      </c>
      <c r="L160" s="4">
        <f t="shared" si="11"/>
        <v>155477400</v>
      </c>
      <c r="M160" s="35">
        <v>0</v>
      </c>
      <c r="N160" s="35">
        <f t="shared" si="9"/>
        <v>155477400</v>
      </c>
      <c r="O160" s="144" t="s">
        <v>587</v>
      </c>
      <c r="P160" s="62">
        <v>45566</v>
      </c>
      <c r="Q160" s="118">
        <v>0</v>
      </c>
      <c r="R160" s="65"/>
      <c r="S160" s="196"/>
      <c r="T160" s="196"/>
      <c r="U160" s="23"/>
    </row>
    <row r="161" spans="1:21" ht="45" customHeight="1">
      <c r="A161" s="31">
        <v>42</v>
      </c>
      <c r="B161" s="185">
        <v>43</v>
      </c>
      <c r="C161" s="188" t="s">
        <v>177</v>
      </c>
      <c r="D161" s="188" t="s">
        <v>1</v>
      </c>
      <c r="E161" s="204">
        <f>F161+G161</f>
        <v>1835750</v>
      </c>
      <c r="F161" s="204">
        <v>613000</v>
      </c>
      <c r="G161" s="204">
        <v>1222750</v>
      </c>
      <c r="H161" s="35">
        <v>1836000</v>
      </c>
      <c r="I161" s="35">
        <v>613000</v>
      </c>
      <c r="J161" s="35">
        <v>1223000</v>
      </c>
      <c r="K161" s="35">
        <v>7.85</v>
      </c>
      <c r="L161" s="4">
        <f t="shared" si="11"/>
        <v>14412600</v>
      </c>
      <c r="M161" s="35">
        <f>I161*K161</f>
        <v>4812050</v>
      </c>
      <c r="N161" s="35">
        <f t="shared" si="9"/>
        <v>9600550</v>
      </c>
      <c r="O161" s="135" t="s">
        <v>76</v>
      </c>
      <c r="P161" s="62">
        <v>45383</v>
      </c>
      <c r="Q161" s="165">
        <v>1</v>
      </c>
      <c r="R161" s="65"/>
      <c r="S161" s="179">
        <v>100</v>
      </c>
      <c r="T161" s="179">
        <v>4.6511764705882355</v>
      </c>
      <c r="U161" s="23"/>
    </row>
    <row r="162" spans="1:21" ht="42.75" customHeight="1">
      <c r="A162" s="82"/>
      <c r="B162" s="186"/>
      <c r="C162" s="189"/>
      <c r="D162" s="189"/>
      <c r="E162" s="209"/>
      <c r="F162" s="209"/>
      <c r="G162" s="209"/>
      <c r="H162" s="35">
        <v>1222500</v>
      </c>
      <c r="I162" s="35">
        <v>0</v>
      </c>
      <c r="J162" s="35">
        <v>1222500</v>
      </c>
      <c r="K162" s="35">
        <v>7.85</v>
      </c>
      <c r="L162" s="4">
        <f t="shared" si="11"/>
        <v>9596625</v>
      </c>
      <c r="M162" s="35">
        <v>0</v>
      </c>
      <c r="N162" s="35">
        <f t="shared" si="9"/>
        <v>9596625</v>
      </c>
      <c r="O162" s="134" t="s">
        <v>374</v>
      </c>
      <c r="P162" s="62">
        <v>45505</v>
      </c>
      <c r="Q162" s="118"/>
      <c r="R162" s="65"/>
      <c r="S162" s="180"/>
      <c r="T162" s="180"/>
      <c r="U162" s="23" t="s">
        <v>316</v>
      </c>
    </row>
    <row r="163" spans="1:21" ht="43.5" customHeight="1">
      <c r="A163" s="102"/>
      <c r="B163" s="187"/>
      <c r="C163" s="190"/>
      <c r="D163" s="190"/>
      <c r="E163" s="205"/>
      <c r="F163" s="205"/>
      <c r="G163" s="205"/>
      <c r="H163" s="35">
        <v>1204000</v>
      </c>
      <c r="I163" s="35">
        <v>0</v>
      </c>
      <c r="J163" s="35">
        <v>1204000</v>
      </c>
      <c r="K163" s="35">
        <v>7.97</v>
      </c>
      <c r="L163" s="4">
        <f t="shared" si="11"/>
        <v>9595880</v>
      </c>
      <c r="M163" s="35">
        <v>0</v>
      </c>
      <c r="N163" s="35">
        <f t="shared" si="9"/>
        <v>9595880</v>
      </c>
      <c r="O163" s="133" t="s">
        <v>502</v>
      </c>
      <c r="P163" s="62">
        <v>45505</v>
      </c>
      <c r="Q163" s="118">
        <v>0</v>
      </c>
      <c r="R163" s="65"/>
      <c r="S163" s="181"/>
      <c r="T163" s="181"/>
      <c r="U163" s="23"/>
    </row>
    <row r="164" spans="1:21" ht="58.5" customHeight="1">
      <c r="A164" s="31">
        <v>44</v>
      </c>
      <c r="B164" s="185">
        <v>44</v>
      </c>
      <c r="C164" s="188" t="s">
        <v>178</v>
      </c>
      <c r="D164" s="188" t="s">
        <v>0</v>
      </c>
      <c r="E164" s="182">
        <f>F164+G164</f>
        <v>201170</v>
      </c>
      <c r="F164" s="182">
        <v>1560</v>
      </c>
      <c r="G164" s="182">
        <v>199610</v>
      </c>
      <c r="H164" s="35">
        <v>10840</v>
      </c>
      <c r="I164" s="35">
        <v>0</v>
      </c>
      <c r="J164" s="35">
        <v>10840</v>
      </c>
      <c r="K164" s="35">
        <v>25791.23</v>
      </c>
      <c r="L164" s="4">
        <f t="shared" si="11"/>
        <v>279576933.2</v>
      </c>
      <c r="M164" s="35">
        <v>0</v>
      </c>
      <c r="N164" s="35">
        <f aca="true" t="shared" si="12" ref="N164:N177">J164*K164</f>
        <v>279576933.2</v>
      </c>
      <c r="O164" s="8" t="s">
        <v>77</v>
      </c>
      <c r="P164" s="62">
        <v>45301</v>
      </c>
      <c r="Q164" s="165">
        <v>1</v>
      </c>
      <c r="R164" s="65"/>
      <c r="S164" s="179">
        <v>100</v>
      </c>
      <c r="T164" s="179">
        <v>4.233625</v>
      </c>
      <c r="U164" s="4"/>
    </row>
    <row r="165" spans="1:21" ht="30">
      <c r="A165" s="31"/>
      <c r="B165" s="186"/>
      <c r="C165" s="189"/>
      <c r="D165" s="189"/>
      <c r="E165" s="183"/>
      <c r="F165" s="183"/>
      <c r="G165" s="183"/>
      <c r="H165" s="35">
        <v>11440</v>
      </c>
      <c r="I165" s="35">
        <v>0</v>
      </c>
      <c r="J165" s="35">
        <v>11440</v>
      </c>
      <c r="K165" s="35">
        <v>25791.23</v>
      </c>
      <c r="L165" s="4">
        <f aca="true" t="shared" si="13" ref="L165:L177">H165*K165</f>
        <v>295051671.2</v>
      </c>
      <c r="M165" s="35">
        <v>0</v>
      </c>
      <c r="N165" s="35">
        <f t="shared" si="12"/>
        <v>295051671.2</v>
      </c>
      <c r="O165" s="8" t="s">
        <v>78</v>
      </c>
      <c r="P165" s="62">
        <v>45301</v>
      </c>
      <c r="Q165" s="165">
        <v>1</v>
      </c>
      <c r="R165" s="65"/>
      <c r="S165" s="180"/>
      <c r="T165" s="180"/>
      <c r="U165" s="4"/>
    </row>
    <row r="166" spans="1:21" ht="30">
      <c r="A166" s="15"/>
      <c r="B166" s="186"/>
      <c r="C166" s="189"/>
      <c r="D166" s="189"/>
      <c r="E166" s="183"/>
      <c r="F166" s="183"/>
      <c r="G166" s="183"/>
      <c r="H166" s="35">
        <v>11300</v>
      </c>
      <c r="I166" s="35">
        <v>0</v>
      </c>
      <c r="J166" s="7">
        <v>11300</v>
      </c>
      <c r="K166" s="35">
        <v>25791.23</v>
      </c>
      <c r="L166" s="4">
        <f t="shared" si="13"/>
        <v>291440899</v>
      </c>
      <c r="M166" s="35">
        <v>0</v>
      </c>
      <c r="N166" s="35">
        <f t="shared" si="12"/>
        <v>291440899</v>
      </c>
      <c r="O166" s="8" t="s">
        <v>79</v>
      </c>
      <c r="P166" s="62">
        <v>45301</v>
      </c>
      <c r="Q166" s="165">
        <v>1</v>
      </c>
      <c r="R166" s="65"/>
      <c r="S166" s="180"/>
      <c r="T166" s="180"/>
      <c r="U166" s="4"/>
    </row>
    <row r="167" spans="1:21" ht="30">
      <c r="A167" s="15"/>
      <c r="B167" s="186"/>
      <c r="C167" s="189"/>
      <c r="D167" s="189"/>
      <c r="E167" s="183"/>
      <c r="F167" s="183"/>
      <c r="G167" s="183"/>
      <c r="H167" s="35">
        <v>11310</v>
      </c>
      <c r="I167" s="35">
        <v>0</v>
      </c>
      <c r="J167" s="35">
        <v>11310</v>
      </c>
      <c r="K167" s="35">
        <v>25791.23</v>
      </c>
      <c r="L167" s="4">
        <f t="shared" si="13"/>
        <v>291698811.3</v>
      </c>
      <c r="M167" s="35">
        <v>0</v>
      </c>
      <c r="N167" s="35">
        <f t="shared" si="12"/>
        <v>291698811.3</v>
      </c>
      <c r="O167" s="8" t="s">
        <v>80</v>
      </c>
      <c r="P167" s="62">
        <v>45301</v>
      </c>
      <c r="Q167" s="165">
        <v>1</v>
      </c>
      <c r="R167" s="65"/>
      <c r="S167" s="180"/>
      <c r="T167" s="180"/>
      <c r="U167" s="4"/>
    </row>
    <row r="168" spans="1:21" ht="30">
      <c r="A168" s="31"/>
      <c r="B168" s="186"/>
      <c r="C168" s="189"/>
      <c r="D168" s="189"/>
      <c r="E168" s="183"/>
      <c r="F168" s="183"/>
      <c r="G168" s="183"/>
      <c r="H168" s="35">
        <v>11490</v>
      </c>
      <c r="I168" s="35">
        <v>0</v>
      </c>
      <c r="J168" s="35">
        <v>11490</v>
      </c>
      <c r="K168" s="35">
        <v>25791.23</v>
      </c>
      <c r="L168" s="4">
        <f t="shared" si="13"/>
        <v>296341232.7</v>
      </c>
      <c r="M168" s="35">
        <v>0</v>
      </c>
      <c r="N168" s="35">
        <f t="shared" si="12"/>
        <v>296341232.7</v>
      </c>
      <c r="O168" s="8" t="s">
        <v>81</v>
      </c>
      <c r="P168" s="62">
        <v>45301</v>
      </c>
      <c r="Q168" s="165">
        <v>1</v>
      </c>
      <c r="R168" s="65"/>
      <c r="S168" s="180"/>
      <c r="T168" s="180"/>
      <c r="U168" s="4"/>
    </row>
    <row r="169" spans="1:21" ht="30">
      <c r="A169" s="31"/>
      <c r="B169" s="186"/>
      <c r="C169" s="189"/>
      <c r="D169" s="189"/>
      <c r="E169" s="183"/>
      <c r="F169" s="183"/>
      <c r="G169" s="183"/>
      <c r="H169" s="35">
        <v>11510</v>
      </c>
      <c r="I169" s="35">
        <v>0</v>
      </c>
      <c r="J169" s="35">
        <v>11510</v>
      </c>
      <c r="K169" s="35">
        <v>25791.23</v>
      </c>
      <c r="L169" s="4">
        <f t="shared" si="13"/>
        <v>296857057.3</v>
      </c>
      <c r="M169" s="35">
        <v>0</v>
      </c>
      <c r="N169" s="35">
        <f t="shared" si="12"/>
        <v>296857057.3</v>
      </c>
      <c r="O169" s="8" t="s">
        <v>82</v>
      </c>
      <c r="P169" s="62">
        <v>45301</v>
      </c>
      <c r="Q169" s="165">
        <v>1</v>
      </c>
      <c r="R169" s="65"/>
      <c r="S169" s="180"/>
      <c r="T169" s="180"/>
      <c r="U169" s="4"/>
    </row>
    <row r="170" spans="1:21" ht="30">
      <c r="A170" s="31"/>
      <c r="B170" s="186"/>
      <c r="C170" s="189"/>
      <c r="D170" s="189"/>
      <c r="E170" s="183"/>
      <c r="F170" s="183"/>
      <c r="G170" s="183"/>
      <c r="H170" s="35">
        <v>7590</v>
      </c>
      <c r="I170" s="35">
        <v>0</v>
      </c>
      <c r="J170" s="35">
        <v>7590</v>
      </c>
      <c r="K170" s="35">
        <v>25791.23</v>
      </c>
      <c r="L170" s="4">
        <f t="shared" si="13"/>
        <v>195755435.7</v>
      </c>
      <c r="M170" s="35">
        <v>0</v>
      </c>
      <c r="N170" s="35">
        <f t="shared" si="12"/>
        <v>195755435.7</v>
      </c>
      <c r="O170" s="8" t="s">
        <v>83</v>
      </c>
      <c r="P170" s="62">
        <v>45301</v>
      </c>
      <c r="Q170" s="165">
        <v>1</v>
      </c>
      <c r="R170" s="65"/>
      <c r="S170" s="180"/>
      <c r="T170" s="180"/>
      <c r="U170" s="4"/>
    </row>
    <row r="171" spans="1:21" ht="30">
      <c r="A171" s="31"/>
      <c r="B171" s="186"/>
      <c r="C171" s="189"/>
      <c r="D171" s="189"/>
      <c r="E171" s="183"/>
      <c r="F171" s="183"/>
      <c r="G171" s="183"/>
      <c r="H171" s="35">
        <v>11610</v>
      </c>
      <c r="I171" s="35">
        <v>0</v>
      </c>
      <c r="J171" s="35">
        <v>11610</v>
      </c>
      <c r="K171" s="35">
        <v>25791.23</v>
      </c>
      <c r="L171" s="4">
        <f t="shared" si="13"/>
        <v>299436180.3</v>
      </c>
      <c r="M171" s="35">
        <v>0</v>
      </c>
      <c r="N171" s="35">
        <f t="shared" si="12"/>
        <v>299436180.3</v>
      </c>
      <c r="O171" s="8" t="s">
        <v>84</v>
      </c>
      <c r="P171" s="62">
        <v>45301</v>
      </c>
      <c r="Q171" s="165">
        <v>1</v>
      </c>
      <c r="R171" s="65"/>
      <c r="S171" s="180"/>
      <c r="T171" s="180"/>
      <c r="U171" s="4"/>
    </row>
    <row r="172" spans="1:21" ht="30">
      <c r="A172" s="25"/>
      <c r="B172" s="186"/>
      <c r="C172" s="189"/>
      <c r="D172" s="189"/>
      <c r="E172" s="183"/>
      <c r="F172" s="183"/>
      <c r="G172" s="183"/>
      <c r="H172" s="35">
        <v>10300</v>
      </c>
      <c r="I172" s="35">
        <v>0</v>
      </c>
      <c r="J172" s="35">
        <v>10300</v>
      </c>
      <c r="K172" s="35">
        <v>25791.23</v>
      </c>
      <c r="L172" s="4">
        <f t="shared" si="13"/>
        <v>265649669</v>
      </c>
      <c r="M172" s="35">
        <v>0</v>
      </c>
      <c r="N172" s="35">
        <f t="shared" si="12"/>
        <v>265649669</v>
      </c>
      <c r="O172" s="8" t="s">
        <v>85</v>
      </c>
      <c r="P172" s="62">
        <v>45301</v>
      </c>
      <c r="Q172" s="165">
        <v>1</v>
      </c>
      <c r="R172" s="65"/>
      <c r="S172" s="180"/>
      <c r="T172" s="180"/>
      <c r="U172" s="4"/>
    </row>
    <row r="173" spans="1:21" ht="54" customHeight="1">
      <c r="A173" s="34"/>
      <c r="B173" s="187"/>
      <c r="C173" s="190"/>
      <c r="D173" s="190"/>
      <c r="E173" s="184"/>
      <c r="F173" s="184"/>
      <c r="G173" s="184"/>
      <c r="H173" s="35">
        <v>290000</v>
      </c>
      <c r="I173" s="35">
        <v>1560</v>
      </c>
      <c r="J173" s="35">
        <v>288440</v>
      </c>
      <c r="K173" s="35">
        <v>22696.3</v>
      </c>
      <c r="L173" s="4">
        <f t="shared" si="13"/>
        <v>6581927000</v>
      </c>
      <c r="M173" s="35">
        <f>I173*K173</f>
        <v>35406228</v>
      </c>
      <c r="N173" s="35">
        <f t="shared" si="12"/>
        <v>6546520772</v>
      </c>
      <c r="O173" s="8" t="s">
        <v>86</v>
      </c>
      <c r="P173" s="62">
        <v>45352</v>
      </c>
      <c r="Q173" s="165">
        <v>1</v>
      </c>
      <c r="R173" s="65"/>
      <c r="S173" s="181"/>
      <c r="T173" s="181"/>
      <c r="U173" s="4" t="s">
        <v>230</v>
      </c>
    </row>
    <row r="174" spans="1:21" ht="30" customHeight="1">
      <c r="A174" s="15">
        <v>45</v>
      </c>
      <c r="B174" s="210">
        <v>45</v>
      </c>
      <c r="C174" s="188" t="s">
        <v>179</v>
      </c>
      <c r="D174" s="188" t="s">
        <v>1</v>
      </c>
      <c r="E174" s="182">
        <f>F174+G174</f>
        <v>99582286.5</v>
      </c>
      <c r="F174" s="182">
        <v>43086095</v>
      </c>
      <c r="G174" s="182">
        <v>56496191.5</v>
      </c>
      <c r="H174" s="35">
        <v>78039000</v>
      </c>
      <c r="I174" s="35">
        <v>47492000</v>
      </c>
      <c r="J174" s="35">
        <v>30547000</v>
      </c>
      <c r="K174" s="35">
        <v>12.39</v>
      </c>
      <c r="L174" s="4">
        <f t="shared" si="13"/>
        <v>966903210</v>
      </c>
      <c r="M174" s="35">
        <f>I174*K174</f>
        <v>588425880</v>
      </c>
      <c r="N174" s="35">
        <f t="shared" si="12"/>
        <v>378477330</v>
      </c>
      <c r="O174" s="8" t="s">
        <v>87</v>
      </c>
      <c r="P174" s="62" t="s">
        <v>254</v>
      </c>
      <c r="Q174" s="165" t="s">
        <v>519</v>
      </c>
      <c r="R174" s="65"/>
      <c r="S174" s="179">
        <f>(H174+H175+H176)*100/156078478</f>
        <v>103.9438384323558</v>
      </c>
      <c r="T174" s="179">
        <v>4.804202898550725</v>
      </c>
      <c r="U174" s="4"/>
    </row>
    <row r="175" spans="1:21" ht="34.5" customHeight="1">
      <c r="A175" s="90"/>
      <c r="B175" s="211"/>
      <c r="C175" s="189"/>
      <c r="D175" s="189"/>
      <c r="E175" s="183"/>
      <c r="F175" s="183"/>
      <c r="G175" s="183"/>
      <c r="H175" s="35">
        <v>132000</v>
      </c>
      <c r="I175" s="35">
        <v>132000</v>
      </c>
      <c r="J175" s="7">
        <v>0</v>
      </c>
      <c r="K175" s="35">
        <v>15.55</v>
      </c>
      <c r="L175" s="4">
        <f t="shared" si="13"/>
        <v>2052600</v>
      </c>
      <c r="M175" s="35">
        <f>I175*K175</f>
        <v>2052600</v>
      </c>
      <c r="N175" s="96">
        <v>0</v>
      </c>
      <c r="O175" s="133" t="s">
        <v>497</v>
      </c>
      <c r="P175" s="62">
        <v>45596</v>
      </c>
      <c r="Q175" s="118">
        <v>0</v>
      </c>
      <c r="R175" s="65"/>
      <c r="S175" s="180"/>
      <c r="T175" s="180"/>
      <c r="U175" s="4"/>
    </row>
    <row r="176" spans="1:21" ht="38.25" customHeight="1">
      <c r="A176" s="90"/>
      <c r="B176" s="211"/>
      <c r="C176" s="189"/>
      <c r="D176" s="189"/>
      <c r="E176" s="183"/>
      <c r="F176" s="183"/>
      <c r="G176" s="183"/>
      <c r="H176" s="35">
        <v>84062961</v>
      </c>
      <c r="I176" s="35">
        <v>6029961</v>
      </c>
      <c r="J176" s="35">
        <v>78033000</v>
      </c>
      <c r="K176" s="35">
        <v>13.64</v>
      </c>
      <c r="L176" s="4">
        <v>1156893704.56</v>
      </c>
      <c r="M176" s="35">
        <v>92523584.56</v>
      </c>
      <c r="N176" s="35">
        <f>J176*K176</f>
        <v>1064370120</v>
      </c>
      <c r="O176" s="144" t="s">
        <v>503</v>
      </c>
      <c r="P176" s="62">
        <v>45596</v>
      </c>
      <c r="Q176" s="118"/>
      <c r="R176" s="65"/>
      <c r="S176" s="180"/>
      <c r="T176" s="180"/>
      <c r="U176" s="4"/>
    </row>
    <row r="177" spans="1:21" ht="32.25" customHeight="1">
      <c r="A177" s="31"/>
      <c r="B177" s="211"/>
      <c r="C177" s="189"/>
      <c r="D177" s="190"/>
      <c r="E177" s="184"/>
      <c r="F177" s="184"/>
      <c r="G177" s="184"/>
      <c r="H177" s="35">
        <v>25784000</v>
      </c>
      <c r="I177" s="35">
        <v>0</v>
      </c>
      <c r="J177" s="35">
        <v>25784000</v>
      </c>
      <c r="K177" s="35">
        <v>12.39</v>
      </c>
      <c r="L177" s="4">
        <f t="shared" si="13"/>
        <v>319463760</v>
      </c>
      <c r="M177" s="35">
        <v>0</v>
      </c>
      <c r="N177" s="35">
        <f t="shared" si="12"/>
        <v>319463760</v>
      </c>
      <c r="O177" s="132" t="s">
        <v>445</v>
      </c>
      <c r="P177" s="62">
        <v>45444</v>
      </c>
      <c r="Q177" s="118"/>
      <c r="R177" s="65"/>
      <c r="S177" s="181"/>
      <c r="T177" s="181"/>
      <c r="U177" s="4" t="s">
        <v>316</v>
      </c>
    </row>
    <row r="178" spans="1:21" ht="30" customHeight="1">
      <c r="A178" s="31">
        <v>46</v>
      </c>
      <c r="B178" s="185">
        <v>46</v>
      </c>
      <c r="C178" s="188" t="s">
        <v>180</v>
      </c>
      <c r="D178" s="188" t="s">
        <v>1</v>
      </c>
      <c r="E178" s="182">
        <f>F178+G178</f>
        <v>848250</v>
      </c>
      <c r="F178" s="182">
        <v>835000</v>
      </c>
      <c r="G178" s="182">
        <v>13250</v>
      </c>
      <c r="H178" s="35">
        <v>848250</v>
      </c>
      <c r="I178" s="35">
        <v>835000</v>
      </c>
      <c r="J178" s="35">
        <v>13250</v>
      </c>
      <c r="K178" s="35">
        <v>13.04</v>
      </c>
      <c r="L178" s="4">
        <f aca="true" t="shared" si="14" ref="L178:L244">H178*K178</f>
        <v>11061180</v>
      </c>
      <c r="M178" s="35">
        <f aca="true" t="shared" si="15" ref="M178:M190">I178*K178</f>
        <v>10888400</v>
      </c>
      <c r="N178" s="35">
        <f aca="true" t="shared" si="16" ref="N178:N183">J178*K178</f>
        <v>172780</v>
      </c>
      <c r="O178" s="8" t="s">
        <v>88</v>
      </c>
      <c r="P178" s="62">
        <v>45473</v>
      </c>
      <c r="Q178" s="165">
        <v>1</v>
      </c>
      <c r="R178" s="65"/>
      <c r="S178" s="194">
        <v>100</v>
      </c>
      <c r="T178" s="194">
        <v>3.888888888888889</v>
      </c>
      <c r="U178" s="23"/>
    </row>
    <row r="179" spans="1:21" ht="32.25" customHeight="1">
      <c r="A179" s="82"/>
      <c r="B179" s="186"/>
      <c r="C179" s="189"/>
      <c r="D179" s="189"/>
      <c r="E179" s="183"/>
      <c r="F179" s="183"/>
      <c r="G179" s="183"/>
      <c r="H179" s="103">
        <v>13250</v>
      </c>
      <c r="I179" s="35">
        <v>0</v>
      </c>
      <c r="J179" s="83">
        <v>13250</v>
      </c>
      <c r="K179" s="35">
        <v>13.04</v>
      </c>
      <c r="L179" s="4">
        <f t="shared" si="14"/>
        <v>172780</v>
      </c>
      <c r="M179" s="35">
        <v>0</v>
      </c>
      <c r="N179" s="35">
        <f t="shared" si="16"/>
        <v>172780</v>
      </c>
      <c r="O179" s="134" t="s">
        <v>401</v>
      </c>
      <c r="P179" s="62">
        <v>45474</v>
      </c>
      <c r="Q179" s="118"/>
      <c r="R179" s="65"/>
      <c r="S179" s="195"/>
      <c r="T179" s="195"/>
      <c r="U179" s="23" t="s">
        <v>316</v>
      </c>
    </row>
    <row r="180" spans="1:21" ht="32.25" customHeight="1">
      <c r="A180" s="126"/>
      <c r="B180" s="186"/>
      <c r="C180" s="189"/>
      <c r="D180" s="189"/>
      <c r="E180" s="183"/>
      <c r="F180" s="183"/>
      <c r="G180" s="183"/>
      <c r="H180" s="125">
        <v>13250</v>
      </c>
      <c r="I180" s="35">
        <v>0</v>
      </c>
      <c r="J180" s="83">
        <v>13250</v>
      </c>
      <c r="K180" s="35">
        <v>13.04</v>
      </c>
      <c r="L180" s="4">
        <f t="shared" si="14"/>
        <v>172780</v>
      </c>
      <c r="M180" s="35">
        <v>0</v>
      </c>
      <c r="N180" s="35">
        <f t="shared" si="16"/>
        <v>172780</v>
      </c>
      <c r="O180" s="132" t="s">
        <v>457</v>
      </c>
      <c r="P180" s="62">
        <v>45535</v>
      </c>
      <c r="Q180" s="118"/>
      <c r="R180" s="65"/>
      <c r="S180" s="196"/>
      <c r="T180" s="195"/>
      <c r="U180" s="23" t="s">
        <v>316</v>
      </c>
    </row>
    <row r="181" spans="1:21" ht="32.25" customHeight="1">
      <c r="A181" s="156"/>
      <c r="B181" s="200"/>
      <c r="C181" s="200"/>
      <c r="D181" s="200"/>
      <c r="E181" s="200"/>
      <c r="F181" s="200"/>
      <c r="G181" s="200"/>
      <c r="H181" s="151">
        <v>11500</v>
      </c>
      <c r="I181" s="35">
        <v>11500</v>
      </c>
      <c r="J181" s="83">
        <v>0</v>
      </c>
      <c r="K181" s="35">
        <v>15.45</v>
      </c>
      <c r="L181" s="4">
        <f t="shared" si="14"/>
        <v>177675</v>
      </c>
      <c r="M181" s="35">
        <f>I181*K181</f>
        <v>177675</v>
      </c>
      <c r="N181" s="35">
        <f t="shared" si="16"/>
        <v>0</v>
      </c>
      <c r="O181" s="132" t="s">
        <v>558</v>
      </c>
      <c r="P181" s="62">
        <v>45535</v>
      </c>
      <c r="Q181" s="118"/>
      <c r="R181" s="65"/>
      <c r="S181" s="155"/>
      <c r="T181" s="196"/>
      <c r="U181" s="23" t="s">
        <v>316</v>
      </c>
    </row>
    <row r="182" spans="1:21" ht="30" customHeight="1">
      <c r="A182" s="49"/>
      <c r="B182" s="185">
        <v>47</v>
      </c>
      <c r="C182" s="188" t="s">
        <v>181</v>
      </c>
      <c r="D182" s="188" t="s">
        <v>1</v>
      </c>
      <c r="E182" s="182">
        <f>F182+G182</f>
        <v>18479600</v>
      </c>
      <c r="F182" s="182">
        <v>14423850</v>
      </c>
      <c r="G182" s="182">
        <v>4055750</v>
      </c>
      <c r="H182" s="35">
        <f>7194500+4055500</f>
        <v>11250000</v>
      </c>
      <c r="I182" s="35">
        <v>7194500</v>
      </c>
      <c r="J182" s="7">
        <v>4055500</v>
      </c>
      <c r="K182" s="35">
        <v>13.03</v>
      </c>
      <c r="L182" s="4">
        <f t="shared" si="14"/>
        <v>146587500</v>
      </c>
      <c r="M182" s="35">
        <f t="shared" si="15"/>
        <v>93744335</v>
      </c>
      <c r="N182" s="35">
        <f t="shared" si="16"/>
        <v>52843165</v>
      </c>
      <c r="O182" s="8" t="s">
        <v>283</v>
      </c>
      <c r="P182" s="62">
        <v>45382</v>
      </c>
      <c r="Q182" s="165">
        <v>1</v>
      </c>
      <c r="R182" s="65"/>
      <c r="S182" s="179">
        <v>100</v>
      </c>
      <c r="T182" s="179">
        <v>3.450148148148148</v>
      </c>
      <c r="U182" s="4"/>
    </row>
    <row r="183" spans="1:21" ht="46.5" customHeight="1">
      <c r="A183" s="31"/>
      <c r="B183" s="186"/>
      <c r="C183" s="189"/>
      <c r="D183" s="189"/>
      <c r="E183" s="183"/>
      <c r="F183" s="183"/>
      <c r="G183" s="183"/>
      <c r="H183" s="104">
        <v>6858500</v>
      </c>
      <c r="I183" s="35">
        <v>6858500</v>
      </c>
      <c r="J183" s="35">
        <v>0</v>
      </c>
      <c r="K183" s="26">
        <v>13.03</v>
      </c>
      <c r="L183" s="4">
        <f t="shared" si="14"/>
        <v>89366255</v>
      </c>
      <c r="M183" s="35">
        <f t="shared" si="15"/>
        <v>89366255</v>
      </c>
      <c r="N183" s="35">
        <f t="shared" si="16"/>
        <v>0</v>
      </c>
      <c r="O183" s="134" t="s">
        <v>444</v>
      </c>
      <c r="P183" s="62">
        <v>45413</v>
      </c>
      <c r="Q183" s="118"/>
      <c r="R183" s="65"/>
      <c r="S183" s="180"/>
      <c r="T183" s="180"/>
      <c r="U183" s="4" t="s">
        <v>316</v>
      </c>
    </row>
    <row r="184" spans="1:21" ht="39.75" customHeight="1">
      <c r="A184" s="46"/>
      <c r="B184" s="186"/>
      <c r="C184" s="189"/>
      <c r="D184" s="189"/>
      <c r="E184" s="183"/>
      <c r="F184" s="183"/>
      <c r="G184" s="183"/>
      <c r="H184" s="103">
        <v>95000</v>
      </c>
      <c r="I184" s="35">
        <v>95000</v>
      </c>
      <c r="J184" s="35">
        <v>0</v>
      </c>
      <c r="K184" s="26">
        <v>13.03</v>
      </c>
      <c r="L184" s="4">
        <f t="shared" si="14"/>
        <v>1237850</v>
      </c>
      <c r="M184" s="35">
        <f t="shared" si="15"/>
        <v>1237850</v>
      </c>
      <c r="N184" s="35">
        <v>0</v>
      </c>
      <c r="O184" s="132" t="s">
        <v>446</v>
      </c>
      <c r="P184" s="62">
        <v>45413</v>
      </c>
      <c r="Q184" s="118"/>
      <c r="R184" s="65"/>
      <c r="S184" s="180"/>
      <c r="T184" s="180"/>
      <c r="U184" s="4" t="s">
        <v>269</v>
      </c>
    </row>
    <row r="185" spans="1:21" ht="47.25" customHeight="1">
      <c r="A185" s="82"/>
      <c r="B185" s="186"/>
      <c r="C185" s="189"/>
      <c r="D185" s="189"/>
      <c r="E185" s="183"/>
      <c r="F185" s="183"/>
      <c r="G185" s="183"/>
      <c r="H185" s="35">
        <v>11000500</v>
      </c>
      <c r="I185" s="35">
        <v>6988500</v>
      </c>
      <c r="J185" s="35">
        <v>4012000</v>
      </c>
      <c r="K185" s="26">
        <v>13.58</v>
      </c>
      <c r="L185" s="4">
        <f t="shared" si="14"/>
        <v>149386790</v>
      </c>
      <c r="M185" s="35">
        <f t="shared" si="15"/>
        <v>94903830</v>
      </c>
      <c r="N185" s="35">
        <f>J185*K185</f>
        <v>54482960</v>
      </c>
      <c r="O185" s="8" t="s">
        <v>416</v>
      </c>
      <c r="P185" s="62" t="s">
        <v>364</v>
      </c>
      <c r="Q185" s="118">
        <v>0</v>
      </c>
      <c r="R185" s="65"/>
      <c r="S185" s="180"/>
      <c r="T185" s="180"/>
      <c r="U185" s="4"/>
    </row>
    <row r="186" spans="1:21" ht="46.5" customHeight="1">
      <c r="A186" s="82"/>
      <c r="B186" s="186"/>
      <c r="C186" s="189"/>
      <c r="D186" s="189"/>
      <c r="E186" s="183"/>
      <c r="F186" s="183"/>
      <c r="G186" s="183"/>
      <c r="H186" s="104">
        <v>83000</v>
      </c>
      <c r="I186" s="35">
        <v>12000</v>
      </c>
      <c r="J186" s="35">
        <v>71000</v>
      </c>
      <c r="K186" s="26">
        <v>13.58</v>
      </c>
      <c r="L186" s="4">
        <f t="shared" si="14"/>
        <v>1127140</v>
      </c>
      <c r="M186" s="35">
        <f t="shared" si="15"/>
        <v>162960</v>
      </c>
      <c r="N186" s="35">
        <f>J186*K186</f>
        <v>964180</v>
      </c>
      <c r="O186" s="134" t="s">
        <v>376</v>
      </c>
      <c r="P186" s="62">
        <v>45519</v>
      </c>
      <c r="Q186" s="118"/>
      <c r="R186" s="65"/>
      <c r="S186" s="180"/>
      <c r="T186" s="180"/>
      <c r="U186" s="4" t="s">
        <v>269</v>
      </c>
    </row>
    <row r="187" spans="1:21" ht="46.5" customHeight="1">
      <c r="A187" s="126"/>
      <c r="B187" s="186"/>
      <c r="C187" s="189"/>
      <c r="D187" s="189"/>
      <c r="E187" s="184"/>
      <c r="F187" s="184"/>
      <c r="G187" s="183"/>
      <c r="H187" s="35">
        <v>83000</v>
      </c>
      <c r="I187" s="125">
        <v>12000</v>
      </c>
      <c r="J187" s="125">
        <v>71000</v>
      </c>
      <c r="K187" s="129">
        <v>13.59</v>
      </c>
      <c r="L187" s="98">
        <f t="shared" si="14"/>
        <v>1127970</v>
      </c>
      <c r="M187" s="125">
        <f t="shared" si="15"/>
        <v>163080</v>
      </c>
      <c r="N187" s="125">
        <f>J187*K187</f>
        <v>964890</v>
      </c>
      <c r="O187" s="132" t="s">
        <v>456</v>
      </c>
      <c r="P187" s="99">
        <v>45519</v>
      </c>
      <c r="Q187" s="130"/>
      <c r="R187" s="65"/>
      <c r="S187" s="181"/>
      <c r="T187" s="180"/>
      <c r="U187" s="98" t="s">
        <v>316</v>
      </c>
    </row>
    <row r="188" spans="1:21" ht="46.5" customHeight="1">
      <c r="A188" s="156"/>
      <c r="B188" s="200"/>
      <c r="C188" s="200"/>
      <c r="D188" s="200"/>
      <c r="E188" s="152"/>
      <c r="F188" s="152"/>
      <c r="G188" s="200"/>
      <c r="H188" s="153">
        <v>73000</v>
      </c>
      <c r="I188" s="151">
        <v>10500</v>
      </c>
      <c r="J188" s="151">
        <v>62500</v>
      </c>
      <c r="K188" s="129">
        <v>15.47</v>
      </c>
      <c r="L188" s="98">
        <f t="shared" si="14"/>
        <v>1129310</v>
      </c>
      <c r="M188" s="151">
        <f t="shared" si="15"/>
        <v>162435</v>
      </c>
      <c r="N188" s="151">
        <f>J188*K188</f>
        <v>966875</v>
      </c>
      <c r="O188" s="159" t="s">
        <v>592</v>
      </c>
      <c r="P188" s="99">
        <v>45519</v>
      </c>
      <c r="Q188" s="130">
        <v>0</v>
      </c>
      <c r="R188" s="65"/>
      <c r="S188" s="154"/>
      <c r="T188" s="181"/>
      <c r="U188" s="98"/>
    </row>
    <row r="189" spans="1:21" ht="72.75" customHeight="1">
      <c r="A189" s="3">
        <v>49</v>
      </c>
      <c r="B189" s="185">
        <v>48</v>
      </c>
      <c r="C189" s="188" t="s">
        <v>182</v>
      </c>
      <c r="D189" s="188" t="s">
        <v>2</v>
      </c>
      <c r="E189" s="182">
        <f>F189+G189</f>
        <v>13440</v>
      </c>
      <c r="F189" s="182">
        <v>0</v>
      </c>
      <c r="G189" s="182">
        <v>13440</v>
      </c>
      <c r="H189" s="107">
        <v>5061</v>
      </c>
      <c r="I189" s="103">
        <v>0</v>
      </c>
      <c r="J189" s="103">
        <v>5061</v>
      </c>
      <c r="K189" s="107">
        <v>7071.42</v>
      </c>
      <c r="L189" s="125">
        <f t="shared" si="14"/>
        <v>35788456.62</v>
      </c>
      <c r="M189" s="103">
        <f t="shared" si="15"/>
        <v>0</v>
      </c>
      <c r="N189" s="103">
        <f aca="true" t="shared" si="17" ref="N189:N222">J189*K189</f>
        <v>35788456.62</v>
      </c>
      <c r="O189" s="136" t="s">
        <v>89</v>
      </c>
      <c r="P189" s="108">
        <v>45352</v>
      </c>
      <c r="Q189" s="169">
        <v>1</v>
      </c>
      <c r="R189" s="64"/>
      <c r="S189" s="194">
        <v>100</v>
      </c>
      <c r="T189" s="194">
        <v>3.4363636363636365</v>
      </c>
      <c r="U189" s="117" t="s">
        <v>226</v>
      </c>
    </row>
    <row r="190" spans="1:21" ht="62.25" customHeight="1">
      <c r="A190" s="29"/>
      <c r="B190" s="240"/>
      <c r="C190" s="230"/>
      <c r="D190" s="230"/>
      <c r="E190" s="213"/>
      <c r="F190" s="213"/>
      <c r="G190" s="213"/>
      <c r="H190" s="21">
        <v>8295</v>
      </c>
      <c r="I190" s="21">
        <v>0</v>
      </c>
      <c r="J190" s="35">
        <v>8295</v>
      </c>
      <c r="K190" s="21">
        <v>7000.7</v>
      </c>
      <c r="L190" s="26">
        <f t="shared" si="14"/>
        <v>58070806.5</v>
      </c>
      <c r="M190" s="35">
        <f t="shared" si="15"/>
        <v>0</v>
      </c>
      <c r="N190" s="35">
        <f t="shared" si="17"/>
        <v>58070806.5</v>
      </c>
      <c r="O190" s="131" t="s">
        <v>335</v>
      </c>
      <c r="P190" s="63">
        <v>45413</v>
      </c>
      <c r="Q190" s="166">
        <v>1</v>
      </c>
      <c r="R190" s="64"/>
      <c r="S190" s="195"/>
      <c r="T190" s="195"/>
      <c r="U190" s="23"/>
    </row>
    <row r="191" spans="1:21" ht="56.25" customHeight="1">
      <c r="A191" s="46"/>
      <c r="B191" s="240"/>
      <c r="C191" s="230"/>
      <c r="D191" s="230"/>
      <c r="E191" s="213"/>
      <c r="F191" s="213"/>
      <c r="G191" s="213"/>
      <c r="H191" s="109">
        <v>84</v>
      </c>
      <c r="I191" s="109">
        <v>0</v>
      </c>
      <c r="J191" s="104">
        <v>84</v>
      </c>
      <c r="K191" s="109">
        <v>7000.7</v>
      </c>
      <c r="L191" s="110">
        <f t="shared" si="14"/>
        <v>588058.7999999999</v>
      </c>
      <c r="M191" s="104">
        <v>0</v>
      </c>
      <c r="N191" s="104">
        <f t="shared" si="17"/>
        <v>588058.7999999999</v>
      </c>
      <c r="O191" s="137" t="s">
        <v>302</v>
      </c>
      <c r="P191" s="111">
        <v>45413</v>
      </c>
      <c r="Q191" s="166">
        <v>1</v>
      </c>
      <c r="R191" s="64"/>
      <c r="S191" s="195"/>
      <c r="T191" s="195"/>
      <c r="U191" s="106" t="s">
        <v>39</v>
      </c>
    </row>
    <row r="192" spans="1:21" ht="49.5" customHeight="1">
      <c r="A192" s="86"/>
      <c r="B192" s="240"/>
      <c r="C192" s="230"/>
      <c r="D192" s="230"/>
      <c r="E192" s="213"/>
      <c r="F192" s="213"/>
      <c r="G192" s="213"/>
      <c r="H192" s="21">
        <v>13062</v>
      </c>
      <c r="I192" s="21">
        <v>0</v>
      </c>
      <c r="J192" s="35">
        <v>13062</v>
      </c>
      <c r="K192" s="21">
        <v>770.0769591180524</v>
      </c>
      <c r="L192" s="26">
        <f>H192*K192</f>
        <v>10058745.24</v>
      </c>
      <c r="M192" s="35">
        <v>0</v>
      </c>
      <c r="N192" s="35">
        <f>J192*K192</f>
        <v>10058745.24</v>
      </c>
      <c r="O192" s="8" t="s">
        <v>528</v>
      </c>
      <c r="P192" s="63">
        <v>45566</v>
      </c>
      <c r="Q192" s="64">
        <v>0</v>
      </c>
      <c r="R192" s="64"/>
      <c r="S192" s="195"/>
      <c r="T192" s="195"/>
      <c r="U192" s="23"/>
    </row>
    <row r="193" spans="1:21" ht="48" customHeight="1">
      <c r="A193" s="86"/>
      <c r="B193" s="240"/>
      <c r="C193" s="230"/>
      <c r="D193" s="230"/>
      <c r="E193" s="213"/>
      <c r="F193" s="213"/>
      <c r="G193" s="213"/>
      <c r="H193" s="21">
        <v>126</v>
      </c>
      <c r="I193" s="21">
        <v>0</v>
      </c>
      <c r="J193" s="35">
        <v>126</v>
      </c>
      <c r="K193" s="21">
        <v>7000.69</v>
      </c>
      <c r="L193" s="26">
        <f>H193*K193</f>
        <v>882086.94</v>
      </c>
      <c r="M193" s="35">
        <v>0</v>
      </c>
      <c r="N193" s="35">
        <f>J193*K193</f>
        <v>882086.94</v>
      </c>
      <c r="O193" s="8" t="s">
        <v>417</v>
      </c>
      <c r="P193" s="63">
        <v>45566</v>
      </c>
      <c r="Q193" s="164">
        <v>1</v>
      </c>
      <c r="R193" s="64"/>
      <c r="S193" s="196"/>
      <c r="T193" s="196"/>
      <c r="U193" s="23" t="s">
        <v>39</v>
      </c>
    </row>
    <row r="194" spans="1:21" ht="30">
      <c r="A194" s="15">
        <v>50</v>
      </c>
      <c r="B194" s="186">
        <v>49</v>
      </c>
      <c r="C194" s="189" t="s">
        <v>183</v>
      </c>
      <c r="D194" s="189" t="s">
        <v>2</v>
      </c>
      <c r="E194" s="183">
        <f>F194+G194</f>
        <v>2320.5</v>
      </c>
      <c r="F194" s="183">
        <v>0</v>
      </c>
      <c r="G194" s="183">
        <v>2320.5</v>
      </c>
      <c r="H194" s="104">
        <v>2331</v>
      </c>
      <c r="I194" s="35">
        <v>0</v>
      </c>
      <c r="J194" s="35">
        <v>2331</v>
      </c>
      <c r="K194" s="35">
        <v>10554.09</v>
      </c>
      <c r="L194" s="4">
        <f t="shared" si="14"/>
        <v>24601583.79</v>
      </c>
      <c r="M194" s="35">
        <f>I194*K194</f>
        <v>0</v>
      </c>
      <c r="N194" s="35">
        <f t="shared" si="17"/>
        <v>24601583.79</v>
      </c>
      <c r="O194" s="4" t="s">
        <v>90</v>
      </c>
      <c r="P194" s="63">
        <v>45352</v>
      </c>
      <c r="Q194" s="164">
        <v>1</v>
      </c>
      <c r="R194" s="65"/>
      <c r="S194" s="194">
        <v>100</v>
      </c>
      <c r="T194" s="194">
        <v>2.6</v>
      </c>
      <c r="U194" s="23"/>
    </row>
    <row r="195" spans="1:21" ht="30">
      <c r="A195" s="86"/>
      <c r="B195" s="187"/>
      <c r="C195" s="190"/>
      <c r="D195" s="190"/>
      <c r="E195" s="184"/>
      <c r="F195" s="184"/>
      <c r="G195" s="184"/>
      <c r="H195" s="35">
        <v>2310</v>
      </c>
      <c r="I195" s="35">
        <v>0</v>
      </c>
      <c r="J195" s="35">
        <v>2310</v>
      </c>
      <c r="K195" s="35">
        <v>10448.5547012987</v>
      </c>
      <c r="L195" s="4">
        <v>24136150.5</v>
      </c>
      <c r="M195" s="35">
        <v>0</v>
      </c>
      <c r="N195" s="35">
        <v>24136150.5</v>
      </c>
      <c r="O195" s="8" t="s">
        <v>527</v>
      </c>
      <c r="P195" s="63">
        <v>45566</v>
      </c>
      <c r="Q195" s="65">
        <v>0</v>
      </c>
      <c r="R195" s="65"/>
      <c r="S195" s="196"/>
      <c r="T195" s="196"/>
      <c r="U195" s="23"/>
    </row>
    <row r="196" spans="1:21" ht="36" customHeight="1">
      <c r="A196" s="3">
        <v>51</v>
      </c>
      <c r="B196" s="248">
        <v>50</v>
      </c>
      <c r="C196" s="188" t="s">
        <v>184</v>
      </c>
      <c r="D196" s="254" t="s">
        <v>2</v>
      </c>
      <c r="E196" s="251">
        <f>F196+G196</f>
        <v>106837</v>
      </c>
      <c r="F196" s="251">
        <v>0</v>
      </c>
      <c r="G196" s="251">
        <v>106837</v>
      </c>
      <c r="H196" s="11">
        <v>49140</v>
      </c>
      <c r="I196" s="21">
        <v>0</v>
      </c>
      <c r="J196" s="35">
        <v>49140</v>
      </c>
      <c r="K196" s="11">
        <v>14142.85</v>
      </c>
      <c r="L196" s="35">
        <f t="shared" si="14"/>
        <v>694979649</v>
      </c>
      <c r="M196" s="35">
        <v>0</v>
      </c>
      <c r="N196" s="35">
        <f t="shared" si="17"/>
        <v>694979649</v>
      </c>
      <c r="O196" s="8" t="s">
        <v>91</v>
      </c>
      <c r="P196" s="63">
        <v>45352</v>
      </c>
      <c r="Q196" s="163">
        <v>1</v>
      </c>
      <c r="R196" s="64"/>
      <c r="S196" s="226">
        <v>100</v>
      </c>
      <c r="T196" s="226">
        <v>3.1574117647058824</v>
      </c>
      <c r="U196" s="23" t="s">
        <v>228</v>
      </c>
    </row>
    <row r="197" spans="1:21" ht="45" customHeight="1">
      <c r="A197" s="31"/>
      <c r="B197" s="249"/>
      <c r="C197" s="189"/>
      <c r="D197" s="255"/>
      <c r="E197" s="252"/>
      <c r="F197" s="252"/>
      <c r="G197" s="252"/>
      <c r="H197" s="35">
        <v>56700</v>
      </c>
      <c r="I197" s="35">
        <v>0</v>
      </c>
      <c r="J197" s="35">
        <v>56700</v>
      </c>
      <c r="K197" s="21">
        <v>13152.84</v>
      </c>
      <c r="L197" s="26">
        <f t="shared" si="14"/>
        <v>745766028</v>
      </c>
      <c r="M197" s="35">
        <f>I197*K197</f>
        <v>0</v>
      </c>
      <c r="N197" s="35">
        <f t="shared" si="17"/>
        <v>745766028</v>
      </c>
      <c r="O197" s="8" t="s">
        <v>356</v>
      </c>
      <c r="P197" s="63">
        <v>45413</v>
      </c>
      <c r="Q197" s="163">
        <v>1</v>
      </c>
      <c r="R197" s="64"/>
      <c r="S197" s="227"/>
      <c r="T197" s="227"/>
      <c r="U197" s="23"/>
    </row>
    <row r="198" spans="1:21" ht="30">
      <c r="A198" s="31"/>
      <c r="B198" s="249"/>
      <c r="C198" s="189"/>
      <c r="D198" s="255"/>
      <c r="E198" s="252"/>
      <c r="F198" s="252"/>
      <c r="G198" s="252"/>
      <c r="H198" s="21">
        <v>987</v>
      </c>
      <c r="I198" s="21">
        <v>0</v>
      </c>
      <c r="J198" s="35">
        <v>987</v>
      </c>
      <c r="K198" s="21">
        <v>13152.84</v>
      </c>
      <c r="L198" s="26">
        <f t="shared" si="14"/>
        <v>12981853.08</v>
      </c>
      <c r="M198" s="35">
        <v>0</v>
      </c>
      <c r="N198" s="35">
        <f t="shared" si="17"/>
        <v>12981853.08</v>
      </c>
      <c r="O198" s="131" t="s">
        <v>334</v>
      </c>
      <c r="P198" s="63">
        <v>45413</v>
      </c>
      <c r="Q198" s="164">
        <v>1</v>
      </c>
      <c r="R198" s="65"/>
      <c r="S198" s="228"/>
      <c r="T198" s="228"/>
      <c r="U198" s="23" t="s">
        <v>39</v>
      </c>
    </row>
    <row r="199" spans="1:21" ht="30">
      <c r="A199" s="93"/>
      <c r="B199" s="249"/>
      <c r="C199" s="189"/>
      <c r="D199" s="255"/>
      <c r="E199" s="252"/>
      <c r="F199" s="252"/>
      <c r="G199" s="252"/>
      <c r="H199" s="21">
        <v>100443</v>
      </c>
      <c r="I199" s="21">
        <v>0</v>
      </c>
      <c r="J199" s="35">
        <v>100443</v>
      </c>
      <c r="K199" s="21">
        <v>41.13</v>
      </c>
      <c r="L199" s="26">
        <f>H199*K199</f>
        <v>4131220.5900000003</v>
      </c>
      <c r="M199" s="35">
        <v>0</v>
      </c>
      <c r="N199" s="35">
        <f>H199*K199</f>
        <v>4131220.5900000003</v>
      </c>
      <c r="O199" s="131" t="s">
        <v>591</v>
      </c>
      <c r="P199" s="63">
        <v>45566</v>
      </c>
      <c r="Q199" s="119">
        <v>0</v>
      </c>
      <c r="R199" s="64"/>
      <c r="S199" s="228"/>
      <c r="T199" s="228"/>
      <c r="U199" s="23"/>
    </row>
    <row r="200" spans="1:21" ht="30">
      <c r="A200" s="93"/>
      <c r="B200" s="250"/>
      <c r="C200" s="190"/>
      <c r="D200" s="256"/>
      <c r="E200" s="253"/>
      <c r="F200" s="253"/>
      <c r="G200" s="253"/>
      <c r="H200" s="21">
        <v>1827</v>
      </c>
      <c r="I200" s="21">
        <v>0</v>
      </c>
      <c r="J200" s="35">
        <v>1827</v>
      </c>
      <c r="K200" s="21">
        <v>13152.84</v>
      </c>
      <c r="L200" s="26">
        <v>24025496.64</v>
      </c>
      <c r="M200" s="35">
        <v>0</v>
      </c>
      <c r="N200" s="35">
        <v>24025496.64</v>
      </c>
      <c r="O200" s="133" t="s">
        <v>547</v>
      </c>
      <c r="P200" s="63">
        <v>45566</v>
      </c>
      <c r="Q200" s="119">
        <v>0</v>
      </c>
      <c r="R200" s="64"/>
      <c r="S200" s="229"/>
      <c r="T200" s="229"/>
      <c r="U200" s="23"/>
    </row>
    <row r="201" spans="1:21" ht="30">
      <c r="A201" s="31">
        <v>52</v>
      </c>
      <c r="B201" s="185">
        <v>51</v>
      </c>
      <c r="C201" s="188" t="s">
        <v>185</v>
      </c>
      <c r="D201" s="188" t="s">
        <v>0</v>
      </c>
      <c r="E201" s="182">
        <f>F201+G201</f>
        <v>57204.85</v>
      </c>
      <c r="F201" s="182">
        <v>297</v>
      </c>
      <c r="G201" s="182">
        <v>56907.85</v>
      </c>
      <c r="H201" s="35">
        <v>57050</v>
      </c>
      <c r="I201" s="35">
        <v>310</v>
      </c>
      <c r="J201" s="4">
        <v>56740</v>
      </c>
      <c r="K201" s="35">
        <v>23003.75</v>
      </c>
      <c r="L201" s="4">
        <f t="shared" si="14"/>
        <v>1312363937.5</v>
      </c>
      <c r="M201" s="35">
        <f>I201*K201</f>
        <v>7131162.5</v>
      </c>
      <c r="N201" s="4">
        <f t="shared" si="17"/>
        <v>1305232775</v>
      </c>
      <c r="O201" s="8" t="s">
        <v>237</v>
      </c>
      <c r="P201" s="62">
        <v>45383</v>
      </c>
      <c r="Q201" s="166">
        <v>1</v>
      </c>
      <c r="R201" s="64"/>
      <c r="S201" s="179">
        <f>(H201+H203+H204)*100/114113</f>
        <v>79.45457572756828</v>
      </c>
      <c r="T201" s="179">
        <v>3.7210493827160493</v>
      </c>
      <c r="U201" s="23"/>
    </row>
    <row r="202" spans="1:21" ht="45" customHeight="1">
      <c r="A202" s="31"/>
      <c r="B202" s="186"/>
      <c r="C202" s="189"/>
      <c r="D202" s="189"/>
      <c r="E202" s="183"/>
      <c r="F202" s="183"/>
      <c r="G202" s="183"/>
      <c r="H202" s="35">
        <v>6</v>
      </c>
      <c r="I202" s="35">
        <v>0</v>
      </c>
      <c r="J202" s="4">
        <v>6</v>
      </c>
      <c r="K202" s="35">
        <v>23003.75</v>
      </c>
      <c r="L202" s="4">
        <f t="shared" si="14"/>
        <v>138022.5</v>
      </c>
      <c r="M202" s="35">
        <v>0</v>
      </c>
      <c r="N202" s="4">
        <f t="shared" si="17"/>
        <v>138022.5</v>
      </c>
      <c r="O202" s="134" t="s">
        <v>447</v>
      </c>
      <c r="P202" s="62">
        <v>45397</v>
      </c>
      <c r="Q202" s="119"/>
      <c r="R202" s="64"/>
      <c r="S202" s="218"/>
      <c r="T202" s="218"/>
      <c r="U202" s="23" t="s">
        <v>269</v>
      </c>
    </row>
    <row r="203" spans="1:21" ht="30">
      <c r="A203" s="86"/>
      <c r="B203" s="186"/>
      <c r="C203" s="189"/>
      <c r="D203" s="189"/>
      <c r="E203" s="183"/>
      <c r="F203" s="183"/>
      <c r="G203" s="183"/>
      <c r="H203" s="35">
        <v>12</v>
      </c>
      <c r="I203" s="35">
        <v>0</v>
      </c>
      <c r="J203" s="4">
        <v>12</v>
      </c>
      <c r="K203" s="35">
        <v>23003.75</v>
      </c>
      <c r="L203" s="4">
        <f t="shared" si="14"/>
        <v>276045</v>
      </c>
      <c r="M203" s="35">
        <v>0</v>
      </c>
      <c r="N203" s="4">
        <f t="shared" si="17"/>
        <v>276045</v>
      </c>
      <c r="O203" s="8" t="s">
        <v>418</v>
      </c>
      <c r="P203" s="62">
        <v>45536</v>
      </c>
      <c r="Q203" s="119">
        <v>0</v>
      </c>
      <c r="R203" s="64"/>
      <c r="S203" s="180"/>
      <c r="T203" s="180"/>
      <c r="U203" s="23" t="s">
        <v>39</v>
      </c>
    </row>
    <row r="204" spans="1:21" ht="30">
      <c r="A204" s="115"/>
      <c r="B204" s="187"/>
      <c r="C204" s="190"/>
      <c r="D204" s="190"/>
      <c r="E204" s="184"/>
      <c r="F204" s="184"/>
      <c r="G204" s="184"/>
      <c r="H204" s="35">
        <v>33606</v>
      </c>
      <c r="I204" s="35">
        <v>0</v>
      </c>
      <c r="J204" s="4">
        <v>33606</v>
      </c>
      <c r="K204" s="35">
        <v>23003.75</v>
      </c>
      <c r="L204" s="4">
        <f>H204*K204</f>
        <v>773064022.5</v>
      </c>
      <c r="M204" s="35">
        <v>0</v>
      </c>
      <c r="N204" s="4">
        <f>J204*K204</f>
        <v>773064022.5</v>
      </c>
      <c r="O204" s="133" t="s">
        <v>576</v>
      </c>
      <c r="P204" s="62">
        <v>45505</v>
      </c>
      <c r="Q204" s="119">
        <v>0</v>
      </c>
      <c r="R204" s="64"/>
      <c r="S204" s="181"/>
      <c r="T204" s="181"/>
      <c r="U204" s="23"/>
    </row>
    <row r="205" spans="1:21" ht="30" customHeight="1">
      <c r="A205" s="90"/>
      <c r="B205" s="185">
        <v>52</v>
      </c>
      <c r="C205" s="188" t="s">
        <v>186</v>
      </c>
      <c r="D205" s="188" t="s">
        <v>2</v>
      </c>
      <c r="E205" s="182">
        <f>F205+G205</f>
        <v>517</v>
      </c>
      <c r="F205" s="182">
        <v>17</v>
      </c>
      <c r="G205" s="182">
        <v>500</v>
      </c>
      <c r="H205" s="35">
        <v>498</v>
      </c>
      <c r="I205" s="35">
        <v>0</v>
      </c>
      <c r="J205" s="35">
        <v>498</v>
      </c>
      <c r="K205" s="35">
        <v>8261.99</v>
      </c>
      <c r="L205" s="4">
        <f>H205*K205</f>
        <v>4114471.02</v>
      </c>
      <c r="M205" s="35">
        <v>0</v>
      </c>
      <c r="N205" s="35">
        <f>J205*K205</f>
        <v>4114471.02</v>
      </c>
      <c r="O205" s="132" t="s">
        <v>394</v>
      </c>
      <c r="P205" s="62">
        <v>45566</v>
      </c>
      <c r="Q205" s="119"/>
      <c r="R205" s="64"/>
      <c r="S205" s="179">
        <v>100</v>
      </c>
      <c r="T205" s="179">
        <v>2.0797872340425534</v>
      </c>
      <c r="U205" s="23" t="s">
        <v>316</v>
      </c>
    </row>
    <row r="206" spans="1:21" ht="30">
      <c r="A206" s="145"/>
      <c r="B206" s="186"/>
      <c r="C206" s="189"/>
      <c r="D206" s="189"/>
      <c r="E206" s="183"/>
      <c r="F206" s="183"/>
      <c r="G206" s="183"/>
      <c r="H206" s="35">
        <v>284.81</v>
      </c>
      <c r="I206" s="35">
        <v>0</v>
      </c>
      <c r="J206" s="35">
        <v>284.81</v>
      </c>
      <c r="K206" s="35">
        <v>14446.3</v>
      </c>
      <c r="L206" s="4">
        <f>H206*K206</f>
        <v>4114450.7029999997</v>
      </c>
      <c r="M206" s="35">
        <v>0</v>
      </c>
      <c r="N206" s="35">
        <f>J206*K206</f>
        <v>4114450.7029999997</v>
      </c>
      <c r="O206" s="144" t="s">
        <v>585</v>
      </c>
      <c r="P206" s="62">
        <v>45566</v>
      </c>
      <c r="Q206" s="119">
        <v>0</v>
      </c>
      <c r="R206" s="64"/>
      <c r="S206" s="180"/>
      <c r="T206" s="180"/>
      <c r="U206" s="23"/>
    </row>
    <row r="207" spans="1:21" ht="30">
      <c r="A207" s="31">
        <v>53</v>
      </c>
      <c r="B207" s="186"/>
      <c r="C207" s="189"/>
      <c r="D207" s="189"/>
      <c r="E207" s="183"/>
      <c r="F207" s="183"/>
      <c r="G207" s="183"/>
      <c r="H207" s="35">
        <v>508</v>
      </c>
      <c r="I207" s="35">
        <v>4</v>
      </c>
      <c r="J207" s="35">
        <v>504</v>
      </c>
      <c r="K207" s="35">
        <v>14446.3</v>
      </c>
      <c r="L207" s="4">
        <f t="shared" si="14"/>
        <v>7338720.399999999</v>
      </c>
      <c r="M207" s="35">
        <f>I207*K207</f>
        <v>57785.2</v>
      </c>
      <c r="N207" s="35">
        <f t="shared" si="17"/>
        <v>7280935.199999999</v>
      </c>
      <c r="O207" s="8" t="s">
        <v>238</v>
      </c>
      <c r="P207" s="62">
        <v>45383</v>
      </c>
      <c r="Q207" s="166">
        <v>1</v>
      </c>
      <c r="R207" s="64"/>
      <c r="S207" s="180"/>
      <c r="T207" s="180"/>
      <c r="U207" s="23"/>
    </row>
    <row r="208" spans="1:21" ht="15">
      <c r="A208" s="174"/>
      <c r="B208" s="187"/>
      <c r="C208" s="190"/>
      <c r="D208" s="190"/>
      <c r="E208" s="184"/>
      <c r="F208" s="184"/>
      <c r="G208" s="184"/>
      <c r="H208" s="35">
        <v>213</v>
      </c>
      <c r="I208" s="35">
        <v>0</v>
      </c>
      <c r="J208" s="35">
        <v>213</v>
      </c>
      <c r="K208" s="35">
        <v>14446.3</v>
      </c>
      <c r="L208" s="4">
        <f t="shared" si="14"/>
        <v>3077061.9</v>
      </c>
      <c r="M208" s="35">
        <v>0</v>
      </c>
      <c r="N208" s="35">
        <f t="shared" si="17"/>
        <v>3077061.9</v>
      </c>
      <c r="O208" s="8" t="s">
        <v>580</v>
      </c>
      <c r="P208" s="62">
        <v>45627</v>
      </c>
      <c r="Q208" s="166"/>
      <c r="R208" s="64"/>
      <c r="S208" s="172"/>
      <c r="T208" s="172"/>
      <c r="U208" s="23"/>
    </row>
    <row r="209" spans="1:21" ht="42" customHeight="1">
      <c r="A209" s="3">
        <v>54</v>
      </c>
      <c r="B209" s="185">
        <v>53</v>
      </c>
      <c r="C209" s="188" t="s">
        <v>187</v>
      </c>
      <c r="D209" s="188" t="s">
        <v>0</v>
      </c>
      <c r="E209" s="182">
        <f>F209+G209</f>
        <v>997468.5</v>
      </c>
      <c r="F209" s="182">
        <v>524</v>
      </c>
      <c r="G209" s="182">
        <v>996944.5</v>
      </c>
      <c r="H209" s="11">
        <v>1162590</v>
      </c>
      <c r="I209" s="21">
        <v>520</v>
      </c>
      <c r="J209" s="21">
        <f>H209-I209</f>
        <v>1162070</v>
      </c>
      <c r="K209" s="11">
        <v>647.1</v>
      </c>
      <c r="L209" s="128">
        <f t="shared" si="14"/>
        <v>752311989</v>
      </c>
      <c r="M209" s="35">
        <f>I209*K209</f>
        <v>336492</v>
      </c>
      <c r="N209" s="21">
        <f t="shared" si="17"/>
        <v>751975497</v>
      </c>
      <c r="O209" s="8" t="s">
        <v>92</v>
      </c>
      <c r="P209" s="63">
        <v>45352</v>
      </c>
      <c r="Q209" s="170">
        <v>0.55</v>
      </c>
      <c r="R209" s="64" t="s">
        <v>411</v>
      </c>
      <c r="S209" s="227">
        <v>100</v>
      </c>
      <c r="T209" s="227">
        <v>3.8997272727272727</v>
      </c>
      <c r="U209" s="23" t="s">
        <v>228</v>
      </c>
    </row>
    <row r="210" spans="1:21" ht="54.75" customHeight="1">
      <c r="A210" s="31"/>
      <c r="B210" s="186"/>
      <c r="C210" s="189"/>
      <c r="D210" s="189"/>
      <c r="E210" s="183"/>
      <c r="F210" s="183"/>
      <c r="G210" s="183"/>
      <c r="H210" s="21">
        <v>8380</v>
      </c>
      <c r="I210" s="21">
        <v>0</v>
      </c>
      <c r="J210" s="21">
        <v>8380</v>
      </c>
      <c r="K210" s="11">
        <v>557.72</v>
      </c>
      <c r="L210" s="26">
        <f t="shared" si="14"/>
        <v>4673693.600000001</v>
      </c>
      <c r="M210" s="35">
        <v>0</v>
      </c>
      <c r="N210" s="21">
        <f t="shared" si="17"/>
        <v>4673693.600000001</v>
      </c>
      <c r="O210" s="8" t="s">
        <v>97</v>
      </c>
      <c r="P210" s="63">
        <v>45301</v>
      </c>
      <c r="Q210" s="166">
        <v>1</v>
      </c>
      <c r="R210" s="64"/>
      <c r="S210" s="228"/>
      <c r="T210" s="228"/>
      <c r="U210" s="23" t="s">
        <v>39</v>
      </c>
    </row>
    <row r="211" spans="1:21" ht="51.75" customHeight="1">
      <c r="A211" s="82"/>
      <c r="B211" s="187"/>
      <c r="C211" s="190"/>
      <c r="D211" s="190"/>
      <c r="E211" s="184"/>
      <c r="F211" s="184"/>
      <c r="G211" s="184"/>
      <c r="H211" s="21">
        <v>805500</v>
      </c>
      <c r="I211" s="21">
        <v>0</v>
      </c>
      <c r="J211" s="21">
        <v>805500</v>
      </c>
      <c r="K211" s="11">
        <v>557.72</v>
      </c>
      <c r="L211" s="26">
        <f t="shared" si="14"/>
        <v>449243460</v>
      </c>
      <c r="M211" s="35">
        <v>0</v>
      </c>
      <c r="N211" s="21">
        <f t="shared" si="17"/>
        <v>449243460</v>
      </c>
      <c r="O211" s="8" t="s">
        <v>472</v>
      </c>
      <c r="P211" s="63">
        <v>45566</v>
      </c>
      <c r="Q211" s="119">
        <v>0</v>
      </c>
      <c r="R211" s="64"/>
      <c r="S211" s="229"/>
      <c r="T211" s="229"/>
      <c r="U211" s="23"/>
    </row>
    <row r="212" spans="1:21" ht="51.75" customHeight="1">
      <c r="A212" s="3">
        <v>55</v>
      </c>
      <c r="B212" s="185">
        <v>54</v>
      </c>
      <c r="C212" s="188" t="s">
        <v>188</v>
      </c>
      <c r="D212" s="188" t="s">
        <v>0</v>
      </c>
      <c r="E212" s="182">
        <f>F212+G212</f>
        <v>1828525.4</v>
      </c>
      <c r="F212" s="182">
        <v>0</v>
      </c>
      <c r="G212" s="182">
        <v>1828525.4</v>
      </c>
      <c r="H212" s="11">
        <v>2679050</v>
      </c>
      <c r="I212" s="21">
        <v>0</v>
      </c>
      <c r="J212" s="35">
        <v>2679050</v>
      </c>
      <c r="K212" s="11">
        <v>647.1</v>
      </c>
      <c r="L212" s="35">
        <f t="shared" si="14"/>
        <v>1733613255</v>
      </c>
      <c r="M212" s="35">
        <v>0</v>
      </c>
      <c r="N212" s="35">
        <f t="shared" si="17"/>
        <v>1733613255</v>
      </c>
      <c r="O212" s="8" t="s">
        <v>93</v>
      </c>
      <c r="P212" s="63">
        <v>45352</v>
      </c>
      <c r="Q212" s="166">
        <v>1</v>
      </c>
      <c r="R212" s="64"/>
      <c r="S212" s="226">
        <v>100</v>
      </c>
      <c r="T212" s="226">
        <v>3.6828235294117646</v>
      </c>
      <c r="U212" s="23" t="s">
        <v>226</v>
      </c>
    </row>
    <row r="213" spans="1:21" ht="54.75" customHeight="1">
      <c r="A213" s="31"/>
      <c r="B213" s="186"/>
      <c r="C213" s="189"/>
      <c r="D213" s="189"/>
      <c r="E213" s="183"/>
      <c r="F213" s="183"/>
      <c r="G213" s="183"/>
      <c r="H213" s="21">
        <v>32350</v>
      </c>
      <c r="I213" s="21">
        <v>0</v>
      </c>
      <c r="J213" s="35">
        <v>32350</v>
      </c>
      <c r="K213" s="21">
        <v>581.94</v>
      </c>
      <c r="L213" s="26">
        <f t="shared" si="14"/>
        <v>18825759</v>
      </c>
      <c r="M213" s="35">
        <v>0</v>
      </c>
      <c r="N213" s="35">
        <f t="shared" si="17"/>
        <v>18825759</v>
      </c>
      <c r="O213" s="8" t="s">
        <v>94</v>
      </c>
      <c r="P213" s="63">
        <v>45301</v>
      </c>
      <c r="Q213" s="166">
        <v>1</v>
      </c>
      <c r="R213" s="64"/>
      <c r="S213" s="228"/>
      <c r="T213" s="228"/>
      <c r="U213" s="23" t="s">
        <v>39</v>
      </c>
    </row>
    <row r="214" spans="1:21" ht="57.75" customHeight="1">
      <c r="A214" s="82"/>
      <c r="B214" s="187"/>
      <c r="C214" s="190"/>
      <c r="D214" s="190"/>
      <c r="E214" s="184"/>
      <c r="F214" s="184"/>
      <c r="G214" s="184"/>
      <c r="H214" s="21">
        <v>920450</v>
      </c>
      <c r="I214" s="21">
        <v>0</v>
      </c>
      <c r="J214" s="35">
        <v>920450</v>
      </c>
      <c r="K214" s="21">
        <v>581.94</v>
      </c>
      <c r="L214" s="26">
        <f t="shared" si="14"/>
        <v>535646673.00000006</v>
      </c>
      <c r="M214" s="35">
        <v>0</v>
      </c>
      <c r="N214" s="35">
        <f t="shared" si="17"/>
        <v>535646673.00000006</v>
      </c>
      <c r="O214" s="8" t="s">
        <v>553</v>
      </c>
      <c r="P214" s="63">
        <v>45566</v>
      </c>
      <c r="Q214" s="119">
        <v>0.12</v>
      </c>
      <c r="R214" s="64"/>
      <c r="S214" s="229"/>
      <c r="T214" s="229"/>
      <c r="U214" s="23"/>
    </row>
    <row r="215" spans="1:21" ht="30">
      <c r="A215" s="31"/>
      <c r="B215" s="185">
        <v>55</v>
      </c>
      <c r="C215" s="188" t="s">
        <v>189</v>
      </c>
      <c r="D215" s="188" t="s">
        <v>0</v>
      </c>
      <c r="E215" s="182">
        <f>F215+G215</f>
        <v>11359.45</v>
      </c>
      <c r="F215" s="182">
        <v>0</v>
      </c>
      <c r="G215" s="182">
        <v>11359.45</v>
      </c>
      <c r="H215" s="17">
        <v>5826.6</v>
      </c>
      <c r="I215" s="17">
        <v>0</v>
      </c>
      <c r="J215" s="35">
        <v>5826.6</v>
      </c>
      <c r="K215" s="35">
        <v>8860.95</v>
      </c>
      <c r="L215" s="4">
        <v>51628919.94</v>
      </c>
      <c r="M215" s="35">
        <v>0</v>
      </c>
      <c r="N215" s="35">
        <v>51628919.94</v>
      </c>
      <c r="O215" s="8" t="s">
        <v>95</v>
      </c>
      <c r="P215" s="66">
        <v>45412</v>
      </c>
      <c r="Q215" s="166">
        <v>1</v>
      </c>
      <c r="R215" s="64"/>
      <c r="S215" s="194">
        <v>100</v>
      </c>
      <c r="T215" s="194">
        <v>3.4148275862068966</v>
      </c>
      <c r="U215" s="23"/>
    </row>
    <row r="216" spans="1:21" ht="66.75" customHeight="1">
      <c r="A216" s="82"/>
      <c r="B216" s="186"/>
      <c r="C216" s="189"/>
      <c r="D216" s="189"/>
      <c r="E216" s="183"/>
      <c r="F216" s="183"/>
      <c r="G216" s="183"/>
      <c r="H216" s="17">
        <v>5616</v>
      </c>
      <c r="I216" s="17">
        <v>0</v>
      </c>
      <c r="J216" s="35">
        <v>5616</v>
      </c>
      <c r="K216" s="35">
        <v>8860.95</v>
      </c>
      <c r="L216" s="4">
        <f>H216*K216</f>
        <v>49763095.2</v>
      </c>
      <c r="M216" s="35">
        <v>0</v>
      </c>
      <c r="N216" s="35">
        <f>J216*K216</f>
        <v>49763095.2</v>
      </c>
      <c r="O216" s="134" t="s">
        <v>375</v>
      </c>
      <c r="P216" s="66">
        <v>45566</v>
      </c>
      <c r="Q216" s="119"/>
      <c r="R216" s="64"/>
      <c r="S216" s="195"/>
      <c r="T216" s="195"/>
      <c r="U216" s="23" t="s">
        <v>316</v>
      </c>
    </row>
    <row r="217" spans="1:21" ht="43.5" customHeight="1">
      <c r="A217" s="105"/>
      <c r="B217" s="187"/>
      <c r="C217" s="190"/>
      <c r="D217" s="190"/>
      <c r="E217" s="184"/>
      <c r="F217" s="184"/>
      <c r="G217" s="184"/>
      <c r="H217" s="17">
        <v>5405.4</v>
      </c>
      <c r="I217" s="17">
        <v>0</v>
      </c>
      <c r="J217" s="35">
        <v>5405.4</v>
      </c>
      <c r="K217" s="35">
        <v>8860.95</v>
      </c>
      <c r="L217" s="4">
        <v>47896708.86</v>
      </c>
      <c r="M217" s="35">
        <v>0</v>
      </c>
      <c r="N217" s="35">
        <v>47896708.86</v>
      </c>
      <c r="O217" s="133" t="s">
        <v>579</v>
      </c>
      <c r="P217" s="66">
        <v>45566</v>
      </c>
      <c r="Q217" s="119">
        <v>0</v>
      </c>
      <c r="R217" s="64"/>
      <c r="S217" s="196"/>
      <c r="T217" s="196"/>
      <c r="U217" s="23"/>
    </row>
    <row r="218" spans="1:21" ht="45" customHeight="1">
      <c r="A218" s="31">
        <v>57</v>
      </c>
      <c r="B218" s="185">
        <v>56</v>
      </c>
      <c r="C218" s="223" t="s">
        <v>3</v>
      </c>
      <c r="D218" s="188" t="s">
        <v>1</v>
      </c>
      <c r="E218" s="182">
        <f>F218+G218</f>
        <v>42242900</v>
      </c>
      <c r="F218" s="182">
        <v>15222300</v>
      </c>
      <c r="G218" s="182">
        <v>27020600</v>
      </c>
      <c r="H218" s="35">
        <v>26949000</v>
      </c>
      <c r="I218" s="35">
        <v>0</v>
      </c>
      <c r="J218" s="35">
        <v>26949000</v>
      </c>
      <c r="K218" s="35">
        <v>12.32</v>
      </c>
      <c r="L218" s="4">
        <f t="shared" si="14"/>
        <v>332011680</v>
      </c>
      <c r="M218" s="35">
        <v>0</v>
      </c>
      <c r="N218" s="35">
        <f t="shared" si="17"/>
        <v>332011680</v>
      </c>
      <c r="O218" s="8" t="s">
        <v>96</v>
      </c>
      <c r="P218" s="62">
        <v>45301</v>
      </c>
      <c r="Q218" s="165">
        <v>1</v>
      </c>
      <c r="R218" s="65"/>
      <c r="S218" s="194">
        <v>100</v>
      </c>
      <c r="T218" s="194">
        <v>1.7825925925925925</v>
      </c>
      <c r="U218" s="4"/>
    </row>
    <row r="219" spans="1:21" ht="30">
      <c r="A219" s="31"/>
      <c r="B219" s="186"/>
      <c r="C219" s="224"/>
      <c r="D219" s="189"/>
      <c r="E219" s="183"/>
      <c r="F219" s="183"/>
      <c r="G219" s="183"/>
      <c r="H219" s="35">
        <v>15293000</v>
      </c>
      <c r="I219" s="35">
        <v>15222000</v>
      </c>
      <c r="J219" s="7">
        <v>71000</v>
      </c>
      <c r="K219" s="35">
        <v>12.32</v>
      </c>
      <c r="L219" s="4">
        <f t="shared" si="14"/>
        <v>188409760</v>
      </c>
      <c r="M219" s="35">
        <f>I219*K219</f>
        <v>187535040</v>
      </c>
      <c r="N219" s="35">
        <f t="shared" si="17"/>
        <v>874720</v>
      </c>
      <c r="O219" s="8" t="s">
        <v>330</v>
      </c>
      <c r="P219" s="62">
        <v>45488</v>
      </c>
      <c r="Q219" s="118">
        <v>0</v>
      </c>
      <c r="R219" s="65"/>
      <c r="S219" s="195"/>
      <c r="T219" s="195"/>
      <c r="U219" s="4"/>
    </row>
    <row r="220" spans="1:21" ht="30">
      <c r="A220" s="86"/>
      <c r="B220" s="186"/>
      <c r="C220" s="224"/>
      <c r="D220" s="189"/>
      <c r="E220" s="183"/>
      <c r="F220" s="183"/>
      <c r="G220" s="183"/>
      <c r="H220" s="35">
        <v>26777000</v>
      </c>
      <c r="I220" s="35">
        <v>1722000</v>
      </c>
      <c r="J220" s="7">
        <v>25055000</v>
      </c>
      <c r="K220" s="35">
        <v>12.32</v>
      </c>
      <c r="L220" s="4">
        <f t="shared" si="14"/>
        <v>329892640</v>
      </c>
      <c r="M220" s="35">
        <f>I220*K220</f>
        <v>21215040</v>
      </c>
      <c r="N220" s="35">
        <f>J220*K220</f>
        <v>308677600</v>
      </c>
      <c r="O220" s="8" t="s">
        <v>524</v>
      </c>
      <c r="P220" s="62">
        <v>45566</v>
      </c>
      <c r="Q220" s="118">
        <v>0</v>
      </c>
      <c r="R220" s="65"/>
      <c r="S220" s="195"/>
      <c r="T220" s="195"/>
      <c r="U220" s="87"/>
    </row>
    <row r="221" spans="1:21" ht="30">
      <c r="A221" s="89"/>
      <c r="B221" s="187"/>
      <c r="C221" s="225"/>
      <c r="D221" s="190"/>
      <c r="E221" s="184"/>
      <c r="F221" s="184"/>
      <c r="G221" s="184"/>
      <c r="H221" s="35">
        <v>816000</v>
      </c>
      <c r="I221" s="35">
        <v>0</v>
      </c>
      <c r="J221" s="7">
        <v>816000</v>
      </c>
      <c r="K221" s="35">
        <v>12.32</v>
      </c>
      <c r="L221" s="81">
        <v>10053120</v>
      </c>
      <c r="M221" s="35">
        <v>0</v>
      </c>
      <c r="N221" s="35">
        <f>J221*K221</f>
        <v>10053120</v>
      </c>
      <c r="O221" s="8" t="s">
        <v>484</v>
      </c>
      <c r="P221" s="62">
        <v>45566</v>
      </c>
      <c r="Q221" s="118">
        <v>0</v>
      </c>
      <c r="R221" s="65"/>
      <c r="S221" s="196"/>
      <c r="T221" s="196"/>
      <c r="U221" s="87"/>
    </row>
    <row r="222" spans="1:21" ht="45" customHeight="1">
      <c r="A222" s="31">
        <v>58</v>
      </c>
      <c r="B222" s="185">
        <v>57</v>
      </c>
      <c r="C222" s="188" t="s">
        <v>28</v>
      </c>
      <c r="D222" s="188" t="s">
        <v>1</v>
      </c>
      <c r="E222" s="182">
        <f>F222+G222</f>
        <v>31067900</v>
      </c>
      <c r="F222" s="182">
        <v>15689800</v>
      </c>
      <c r="G222" s="182">
        <v>15378100</v>
      </c>
      <c r="H222" s="35">
        <v>15944000</v>
      </c>
      <c r="I222" s="35">
        <v>0</v>
      </c>
      <c r="J222" s="35">
        <v>15944000</v>
      </c>
      <c r="K222" s="35">
        <v>12.37</v>
      </c>
      <c r="L222" s="4">
        <f t="shared" si="14"/>
        <v>197227280</v>
      </c>
      <c r="M222" s="35">
        <v>0</v>
      </c>
      <c r="N222" s="35">
        <f t="shared" si="17"/>
        <v>197227280</v>
      </c>
      <c r="O222" s="8" t="s">
        <v>98</v>
      </c>
      <c r="P222" s="62">
        <v>45323</v>
      </c>
      <c r="Q222" s="165">
        <v>1</v>
      </c>
      <c r="R222" s="65"/>
      <c r="S222" s="179">
        <v>100</v>
      </c>
      <c r="T222" s="179">
        <v>6.985333333333333</v>
      </c>
      <c r="U222" s="55"/>
    </row>
    <row r="223" spans="1:21" ht="59.25" customHeight="1">
      <c r="A223" s="31"/>
      <c r="B223" s="186"/>
      <c r="C223" s="189"/>
      <c r="D223" s="189"/>
      <c r="E223" s="183"/>
      <c r="F223" s="183"/>
      <c r="G223" s="183"/>
      <c r="H223" s="35">
        <v>15688000</v>
      </c>
      <c r="I223" s="35">
        <v>15688000</v>
      </c>
      <c r="J223" s="35">
        <v>0</v>
      </c>
      <c r="K223" s="35">
        <v>12.37</v>
      </c>
      <c r="L223" s="4">
        <f t="shared" si="14"/>
        <v>194060560</v>
      </c>
      <c r="M223" s="35">
        <f>I223*K223</f>
        <v>194060560</v>
      </c>
      <c r="N223" s="35">
        <v>0</v>
      </c>
      <c r="O223" s="8" t="s">
        <v>309</v>
      </c>
      <c r="P223" s="62">
        <v>45458</v>
      </c>
      <c r="Q223" s="165">
        <v>1</v>
      </c>
      <c r="R223" s="65"/>
      <c r="S223" s="180"/>
      <c r="T223" s="180"/>
      <c r="U223" s="4"/>
    </row>
    <row r="224" spans="1:21" ht="52.5" customHeight="1">
      <c r="A224" s="86"/>
      <c r="B224" s="187"/>
      <c r="C224" s="190"/>
      <c r="D224" s="190"/>
      <c r="E224" s="184"/>
      <c r="F224" s="184"/>
      <c r="G224" s="184"/>
      <c r="H224" s="35">
        <v>15802000</v>
      </c>
      <c r="I224" s="35">
        <v>1296000</v>
      </c>
      <c r="J224" s="35">
        <v>14506000</v>
      </c>
      <c r="K224" s="35">
        <v>12.37</v>
      </c>
      <c r="L224" s="4">
        <f t="shared" si="14"/>
        <v>195470740</v>
      </c>
      <c r="M224" s="35">
        <f>I224*K224</f>
        <v>16031519.999999998</v>
      </c>
      <c r="N224" s="35">
        <f>J224*K224</f>
        <v>179439220</v>
      </c>
      <c r="O224" s="8" t="s">
        <v>479</v>
      </c>
      <c r="P224" s="62">
        <v>45566</v>
      </c>
      <c r="Q224" s="165">
        <v>1</v>
      </c>
      <c r="R224" s="65"/>
      <c r="S224" s="181"/>
      <c r="T224" s="181"/>
      <c r="U224" s="4"/>
    </row>
    <row r="225" spans="1:21" ht="45" customHeight="1">
      <c r="A225" s="15">
        <v>60</v>
      </c>
      <c r="B225" s="185">
        <v>58</v>
      </c>
      <c r="C225" s="188" t="s">
        <v>4</v>
      </c>
      <c r="D225" s="188" t="s">
        <v>1</v>
      </c>
      <c r="E225" s="182">
        <f>F225+G225</f>
        <v>8322000</v>
      </c>
      <c r="F225" s="182">
        <v>4525500</v>
      </c>
      <c r="G225" s="182">
        <v>3796500</v>
      </c>
      <c r="H225" s="35">
        <v>3700500</v>
      </c>
      <c r="I225" s="35">
        <v>0</v>
      </c>
      <c r="J225" s="35">
        <v>3700500</v>
      </c>
      <c r="K225" s="35">
        <v>12.49</v>
      </c>
      <c r="L225" s="4">
        <f t="shared" si="14"/>
        <v>46219245</v>
      </c>
      <c r="M225" s="35">
        <v>0</v>
      </c>
      <c r="N225" s="35">
        <f aca="true" t="shared" si="18" ref="N225:N288">J225*K225</f>
        <v>46219245</v>
      </c>
      <c r="O225" s="8" t="s">
        <v>99</v>
      </c>
      <c r="P225" s="62">
        <v>45301</v>
      </c>
      <c r="Q225" s="165">
        <v>1</v>
      </c>
      <c r="R225" s="65"/>
      <c r="S225" s="179">
        <v>100</v>
      </c>
      <c r="T225" s="179">
        <v>1.0857142857142856</v>
      </c>
      <c r="U225" s="4"/>
    </row>
    <row r="226" spans="1:21" ht="30">
      <c r="A226" s="15"/>
      <c r="B226" s="186"/>
      <c r="C226" s="189"/>
      <c r="D226" s="189"/>
      <c r="E226" s="183"/>
      <c r="F226" s="183"/>
      <c r="G226" s="183"/>
      <c r="H226" s="35">
        <v>4621500</v>
      </c>
      <c r="I226" s="35">
        <v>4525500</v>
      </c>
      <c r="J226" s="35">
        <v>96000</v>
      </c>
      <c r="K226" s="35">
        <v>12.48</v>
      </c>
      <c r="L226" s="4">
        <f t="shared" si="14"/>
        <v>57676320</v>
      </c>
      <c r="M226" s="35">
        <f>I226*K226</f>
        <v>56478240</v>
      </c>
      <c r="N226" s="35">
        <f t="shared" si="18"/>
        <v>1198080</v>
      </c>
      <c r="O226" s="8" t="s">
        <v>310</v>
      </c>
      <c r="P226" s="62">
        <v>45488</v>
      </c>
      <c r="Q226" s="118">
        <v>0</v>
      </c>
      <c r="R226" s="65"/>
      <c r="S226" s="180"/>
      <c r="T226" s="180"/>
      <c r="U226" s="4"/>
    </row>
    <row r="227" spans="1:21" ht="30">
      <c r="A227" s="86"/>
      <c r="B227" s="186"/>
      <c r="C227" s="189"/>
      <c r="D227" s="189"/>
      <c r="E227" s="183"/>
      <c r="F227" s="183"/>
      <c r="G227" s="183"/>
      <c r="H227" s="35">
        <v>3706500</v>
      </c>
      <c r="I227" s="35">
        <v>376500</v>
      </c>
      <c r="J227" s="35">
        <v>3330000</v>
      </c>
      <c r="K227" s="35">
        <v>12.48</v>
      </c>
      <c r="L227" s="4">
        <f t="shared" si="14"/>
        <v>46257120</v>
      </c>
      <c r="M227" s="35">
        <f>I227*K227</f>
        <v>4698720</v>
      </c>
      <c r="N227" s="35">
        <f>J227*K227</f>
        <v>41558400</v>
      </c>
      <c r="O227" s="8" t="s">
        <v>480</v>
      </c>
      <c r="P227" s="62">
        <v>45566</v>
      </c>
      <c r="Q227" s="118">
        <v>0</v>
      </c>
      <c r="R227" s="65"/>
      <c r="S227" s="180"/>
      <c r="T227" s="180"/>
      <c r="U227" s="4"/>
    </row>
    <row r="228" spans="1:21" ht="30">
      <c r="A228" s="86"/>
      <c r="B228" s="187"/>
      <c r="C228" s="190"/>
      <c r="D228" s="190"/>
      <c r="E228" s="184"/>
      <c r="F228" s="184"/>
      <c r="G228" s="184"/>
      <c r="H228" s="35">
        <v>48000</v>
      </c>
      <c r="I228" s="35">
        <v>0</v>
      </c>
      <c r="J228" s="35">
        <v>48000</v>
      </c>
      <c r="K228" s="35">
        <v>12.48</v>
      </c>
      <c r="L228" s="4">
        <f t="shared" si="14"/>
        <v>599040</v>
      </c>
      <c r="M228" s="35">
        <v>0</v>
      </c>
      <c r="N228" s="35">
        <f t="shared" si="18"/>
        <v>599040</v>
      </c>
      <c r="O228" s="8" t="s">
        <v>430</v>
      </c>
      <c r="P228" s="62">
        <v>45566</v>
      </c>
      <c r="Q228" s="118">
        <v>0</v>
      </c>
      <c r="R228" s="65"/>
      <c r="S228" s="181"/>
      <c r="T228" s="181"/>
      <c r="U228" s="4" t="s">
        <v>39</v>
      </c>
    </row>
    <row r="229" spans="1:21" ht="57" customHeight="1">
      <c r="A229" s="31"/>
      <c r="B229" s="185">
        <v>59</v>
      </c>
      <c r="C229" s="188" t="s">
        <v>190</v>
      </c>
      <c r="D229" s="191" t="s">
        <v>11</v>
      </c>
      <c r="E229" s="182">
        <f>F229+G229</f>
        <v>1682286.76</v>
      </c>
      <c r="F229" s="182">
        <v>1640938.51</v>
      </c>
      <c r="G229" s="182">
        <v>41348.25</v>
      </c>
      <c r="H229" s="35">
        <v>1704030</v>
      </c>
      <c r="I229" s="35">
        <v>1682460</v>
      </c>
      <c r="J229" s="35">
        <v>21570</v>
      </c>
      <c r="K229" s="35">
        <v>220</v>
      </c>
      <c r="L229" s="4">
        <f>H229*K229</f>
        <v>374886600</v>
      </c>
      <c r="M229" s="35">
        <f>I229*K229</f>
        <v>370141200</v>
      </c>
      <c r="N229" s="35">
        <f>J229*K229</f>
        <v>4745400</v>
      </c>
      <c r="O229" s="8" t="s">
        <v>329</v>
      </c>
      <c r="P229" s="62" t="s">
        <v>255</v>
      </c>
      <c r="Q229" s="165" t="s">
        <v>598</v>
      </c>
      <c r="R229" s="65"/>
      <c r="S229" s="179">
        <v>100</v>
      </c>
      <c r="T229" s="179">
        <v>6.742931818181818</v>
      </c>
      <c r="U229" s="23"/>
    </row>
    <row r="230" spans="1:21" ht="36" customHeight="1">
      <c r="A230" s="31"/>
      <c r="B230" s="186"/>
      <c r="C230" s="189"/>
      <c r="D230" s="192"/>
      <c r="E230" s="183"/>
      <c r="F230" s="183"/>
      <c r="G230" s="183"/>
      <c r="H230" s="35">
        <v>11310</v>
      </c>
      <c r="I230" s="35">
        <v>11310</v>
      </c>
      <c r="J230" s="7">
        <v>0</v>
      </c>
      <c r="K230" s="35">
        <v>220</v>
      </c>
      <c r="L230" s="4">
        <f t="shared" si="14"/>
        <v>2488200</v>
      </c>
      <c r="M230" s="35">
        <f>I230*K230</f>
        <v>2488200</v>
      </c>
      <c r="N230" s="35">
        <f t="shared" si="18"/>
        <v>0</v>
      </c>
      <c r="O230" s="8" t="s">
        <v>284</v>
      </c>
      <c r="P230" s="62">
        <v>45413</v>
      </c>
      <c r="Q230" s="165">
        <v>1</v>
      </c>
      <c r="R230" s="65"/>
      <c r="S230" s="180"/>
      <c r="T230" s="180"/>
      <c r="U230" s="23" t="s">
        <v>39</v>
      </c>
    </row>
    <row r="231" spans="1:21" ht="41.25" customHeight="1">
      <c r="A231" s="174"/>
      <c r="B231" s="187"/>
      <c r="C231" s="190"/>
      <c r="D231" s="193"/>
      <c r="E231" s="184"/>
      <c r="F231" s="184"/>
      <c r="G231" s="184"/>
      <c r="H231" s="35">
        <v>7415</v>
      </c>
      <c r="I231" s="35">
        <v>0</v>
      </c>
      <c r="J231" s="7">
        <v>7415</v>
      </c>
      <c r="K231" s="35">
        <v>220</v>
      </c>
      <c r="L231" s="4">
        <f t="shared" si="14"/>
        <v>1631300</v>
      </c>
      <c r="M231" s="35">
        <f>I231*K231</f>
        <v>0</v>
      </c>
      <c r="N231" s="35">
        <f t="shared" si="18"/>
        <v>1631300</v>
      </c>
      <c r="O231" s="8" t="s">
        <v>580</v>
      </c>
      <c r="P231" s="62">
        <v>45566</v>
      </c>
      <c r="Q231" s="165"/>
      <c r="R231" s="65"/>
      <c r="S231" s="181"/>
      <c r="T231" s="181"/>
      <c r="U231" s="23"/>
    </row>
    <row r="232" spans="1:21" ht="45" customHeight="1">
      <c r="A232" s="31">
        <v>62</v>
      </c>
      <c r="B232" s="185">
        <v>60</v>
      </c>
      <c r="C232" s="188" t="s">
        <v>191</v>
      </c>
      <c r="D232" s="188" t="s">
        <v>2</v>
      </c>
      <c r="E232" s="182">
        <f>F232+G232</f>
        <v>2368758.5</v>
      </c>
      <c r="F232" s="182">
        <v>925403</v>
      </c>
      <c r="G232" s="182">
        <v>1443355.5</v>
      </c>
      <c r="H232" s="35">
        <v>1905950</v>
      </c>
      <c r="I232" s="35">
        <v>950150</v>
      </c>
      <c r="J232" s="35">
        <v>955800</v>
      </c>
      <c r="K232" s="35">
        <v>15.69</v>
      </c>
      <c r="L232" s="4">
        <f t="shared" si="14"/>
        <v>29904355.5</v>
      </c>
      <c r="M232" s="35">
        <f>I232*K232</f>
        <v>14907853.5</v>
      </c>
      <c r="N232" s="35">
        <f t="shared" si="18"/>
        <v>14996502</v>
      </c>
      <c r="O232" s="8" t="s">
        <v>100</v>
      </c>
      <c r="P232" s="62">
        <v>45352</v>
      </c>
      <c r="Q232" s="165">
        <v>0.62</v>
      </c>
      <c r="R232" s="65" t="s">
        <v>406</v>
      </c>
      <c r="S232" s="179">
        <v>100</v>
      </c>
      <c r="T232" s="179">
        <v>5.150857142857143</v>
      </c>
      <c r="U232" s="23"/>
    </row>
    <row r="233" spans="1:21" ht="30">
      <c r="A233" s="31"/>
      <c r="B233" s="186"/>
      <c r="C233" s="189"/>
      <c r="D233" s="189"/>
      <c r="E233" s="183"/>
      <c r="F233" s="183"/>
      <c r="G233" s="183"/>
      <c r="H233" s="35">
        <v>484100</v>
      </c>
      <c r="I233" s="35">
        <v>0</v>
      </c>
      <c r="J233" s="35">
        <v>484100</v>
      </c>
      <c r="K233" s="35">
        <v>15.69</v>
      </c>
      <c r="L233" s="4">
        <f t="shared" si="14"/>
        <v>7595529</v>
      </c>
      <c r="M233" s="35">
        <f>I233*K233</f>
        <v>0</v>
      </c>
      <c r="N233" s="35">
        <f t="shared" si="18"/>
        <v>7595529</v>
      </c>
      <c r="O233" s="8" t="s">
        <v>321</v>
      </c>
      <c r="P233" s="62">
        <v>45413</v>
      </c>
      <c r="Q233" s="165">
        <v>1</v>
      </c>
      <c r="R233" s="120"/>
      <c r="S233" s="180"/>
      <c r="T233" s="180"/>
      <c r="U233" s="23"/>
    </row>
    <row r="234" spans="1:21" ht="30">
      <c r="A234" s="90"/>
      <c r="B234" s="186"/>
      <c r="C234" s="189"/>
      <c r="D234" s="189"/>
      <c r="E234" s="183"/>
      <c r="F234" s="183"/>
      <c r="G234" s="183"/>
      <c r="H234" s="35">
        <v>1406403</v>
      </c>
      <c r="I234" s="35">
        <v>0</v>
      </c>
      <c r="J234" s="35">
        <v>1406403</v>
      </c>
      <c r="K234" s="35">
        <v>15.68</v>
      </c>
      <c r="L234" s="4">
        <f t="shared" si="14"/>
        <v>22052399.04</v>
      </c>
      <c r="M234" s="35">
        <v>0</v>
      </c>
      <c r="N234" s="35">
        <f t="shared" si="18"/>
        <v>22052399.04</v>
      </c>
      <c r="O234" s="132" t="s">
        <v>393</v>
      </c>
      <c r="P234" s="62">
        <v>45474</v>
      </c>
      <c r="Q234" s="118"/>
      <c r="R234" s="65"/>
      <c r="S234" s="180"/>
      <c r="T234" s="180"/>
      <c r="U234" s="23" t="s">
        <v>316</v>
      </c>
    </row>
    <row r="235" spans="1:21" ht="30">
      <c r="A235" s="150"/>
      <c r="B235" s="186"/>
      <c r="C235" s="189"/>
      <c r="D235" s="189"/>
      <c r="E235" s="183"/>
      <c r="F235" s="183"/>
      <c r="G235" s="183"/>
      <c r="H235" s="35">
        <v>1406403</v>
      </c>
      <c r="I235" s="35">
        <v>0</v>
      </c>
      <c r="J235" s="35">
        <v>1406403</v>
      </c>
      <c r="K235" s="35">
        <v>17.02</v>
      </c>
      <c r="L235" s="4">
        <f t="shared" si="14"/>
        <v>23936979.06</v>
      </c>
      <c r="M235" s="35">
        <v>0</v>
      </c>
      <c r="N235" s="35">
        <f t="shared" si="18"/>
        <v>23936979.06</v>
      </c>
      <c r="O235" s="132" t="s">
        <v>506</v>
      </c>
      <c r="P235" s="62">
        <v>45519</v>
      </c>
      <c r="Q235" s="118"/>
      <c r="R235" s="65"/>
      <c r="S235" s="180"/>
      <c r="T235" s="180"/>
      <c r="U235" s="23" t="s">
        <v>316</v>
      </c>
    </row>
    <row r="236" spans="1:21" ht="30">
      <c r="A236" s="90"/>
      <c r="B236" s="186"/>
      <c r="C236" s="189"/>
      <c r="D236" s="189"/>
      <c r="E236" s="183"/>
      <c r="F236" s="183"/>
      <c r="G236" s="183"/>
      <c r="H236" s="35">
        <v>9600</v>
      </c>
      <c r="I236" s="35">
        <v>0</v>
      </c>
      <c r="J236" s="35">
        <v>9600</v>
      </c>
      <c r="K236" s="35">
        <v>15.68</v>
      </c>
      <c r="L236" s="4">
        <f t="shared" si="14"/>
        <v>150528</v>
      </c>
      <c r="M236" s="35">
        <v>0</v>
      </c>
      <c r="N236" s="35">
        <f t="shared" si="18"/>
        <v>150528</v>
      </c>
      <c r="O236" s="138" t="s">
        <v>448</v>
      </c>
      <c r="P236" s="62">
        <v>45474</v>
      </c>
      <c r="Q236" s="118"/>
      <c r="R236" s="65"/>
      <c r="S236" s="180"/>
      <c r="T236" s="180"/>
      <c r="U236" s="23" t="s">
        <v>316</v>
      </c>
    </row>
    <row r="237" spans="1:21" ht="30">
      <c r="A237" s="31"/>
      <c r="B237" s="186"/>
      <c r="C237" s="189"/>
      <c r="D237" s="189"/>
      <c r="E237" s="183"/>
      <c r="F237" s="183"/>
      <c r="G237" s="183"/>
      <c r="H237" s="91">
        <v>3350</v>
      </c>
      <c r="I237" s="91">
        <v>0</v>
      </c>
      <c r="J237" s="7">
        <v>3350</v>
      </c>
      <c r="K237" s="101">
        <v>15.68</v>
      </c>
      <c r="L237" s="98">
        <v>52528</v>
      </c>
      <c r="M237" s="101">
        <f>I237*K237</f>
        <v>0</v>
      </c>
      <c r="N237" s="101">
        <v>52528</v>
      </c>
      <c r="O237" s="136" t="s">
        <v>306</v>
      </c>
      <c r="P237" s="99">
        <v>45413</v>
      </c>
      <c r="Q237" s="165">
        <v>1</v>
      </c>
      <c r="R237" s="65"/>
      <c r="S237" s="180"/>
      <c r="T237" s="180"/>
      <c r="U237" s="23" t="s">
        <v>39</v>
      </c>
    </row>
    <row r="238" spans="1:21" ht="37.5" customHeight="1">
      <c r="A238" s="161"/>
      <c r="B238" s="187"/>
      <c r="C238" s="190"/>
      <c r="D238" s="190"/>
      <c r="E238" s="184"/>
      <c r="F238" s="184"/>
      <c r="G238" s="184"/>
      <c r="H238" s="160">
        <v>1406403</v>
      </c>
      <c r="I238" s="160">
        <v>0</v>
      </c>
      <c r="J238" s="7">
        <v>1406403</v>
      </c>
      <c r="K238" s="160">
        <v>22.78</v>
      </c>
      <c r="L238" s="98">
        <f>H238*K238</f>
        <v>32037860.34</v>
      </c>
      <c r="M238" s="160">
        <v>0</v>
      </c>
      <c r="N238" s="160">
        <f>J238*K238</f>
        <v>32037860.34</v>
      </c>
      <c r="O238" s="144" t="s">
        <v>605</v>
      </c>
      <c r="P238" s="99" t="s">
        <v>581</v>
      </c>
      <c r="Q238" s="165"/>
      <c r="R238" s="65"/>
      <c r="S238" s="181"/>
      <c r="T238" s="181"/>
      <c r="U238" s="23"/>
    </row>
    <row r="239" spans="1:21" ht="30">
      <c r="A239" s="90"/>
      <c r="B239" s="206">
        <v>61</v>
      </c>
      <c r="C239" s="188" t="s">
        <v>192</v>
      </c>
      <c r="D239" s="188" t="s">
        <v>2</v>
      </c>
      <c r="E239" s="182">
        <f>F239+G239</f>
        <v>1670753</v>
      </c>
      <c r="F239" s="182">
        <v>309493</v>
      </c>
      <c r="G239" s="182">
        <v>1361260</v>
      </c>
      <c r="H239" s="35">
        <v>23150</v>
      </c>
      <c r="I239" s="35">
        <v>19920</v>
      </c>
      <c r="J239" s="35">
        <v>3230</v>
      </c>
      <c r="K239" s="35">
        <v>22.11</v>
      </c>
      <c r="L239" s="4">
        <f>H239*K239</f>
        <v>511846.5</v>
      </c>
      <c r="M239" s="35">
        <v>440431.2</v>
      </c>
      <c r="N239" s="35">
        <f>J239*K239</f>
        <v>71415.3</v>
      </c>
      <c r="O239" s="132" t="s">
        <v>402</v>
      </c>
      <c r="P239" s="62">
        <v>45488</v>
      </c>
      <c r="Q239" s="118"/>
      <c r="R239" s="65"/>
      <c r="S239" s="179">
        <v>100</v>
      </c>
      <c r="T239" s="179">
        <v>4.49164</v>
      </c>
      <c r="U239" s="23" t="s">
        <v>316</v>
      </c>
    </row>
    <row r="240" spans="1:21" ht="30">
      <c r="A240" s="90"/>
      <c r="B240" s="207"/>
      <c r="C240" s="189"/>
      <c r="D240" s="189"/>
      <c r="E240" s="183"/>
      <c r="F240" s="183"/>
      <c r="G240" s="183"/>
      <c r="H240" s="35">
        <v>1358128</v>
      </c>
      <c r="I240" s="35">
        <v>0</v>
      </c>
      <c r="J240" s="35">
        <v>1358128</v>
      </c>
      <c r="K240" s="35">
        <v>22.11</v>
      </c>
      <c r="L240" s="35">
        <f>H240*K240</f>
        <v>30028210.08</v>
      </c>
      <c r="M240" s="35">
        <v>0</v>
      </c>
      <c r="N240" s="35">
        <f>J240*K240</f>
        <v>30028210.08</v>
      </c>
      <c r="O240" s="132" t="s">
        <v>404</v>
      </c>
      <c r="P240" s="62">
        <v>45488</v>
      </c>
      <c r="Q240" s="118"/>
      <c r="R240" s="65"/>
      <c r="S240" s="180"/>
      <c r="T240" s="180"/>
      <c r="U240" s="23" t="s">
        <v>316</v>
      </c>
    </row>
    <row r="241" spans="1:21" ht="32.25" customHeight="1">
      <c r="A241" s="150"/>
      <c r="B241" s="207"/>
      <c r="C241" s="189"/>
      <c r="D241" s="189"/>
      <c r="E241" s="183"/>
      <c r="F241" s="183"/>
      <c r="G241" s="183"/>
      <c r="H241" s="35">
        <v>1297676</v>
      </c>
      <c r="I241" s="35">
        <v>0</v>
      </c>
      <c r="J241" s="35">
        <v>1297676</v>
      </c>
      <c r="K241" s="35">
        <v>23.14</v>
      </c>
      <c r="L241" s="35">
        <f>H241*K241</f>
        <v>30028222.64</v>
      </c>
      <c r="M241" s="35">
        <v>0</v>
      </c>
      <c r="N241" s="35">
        <f>J241*K241</f>
        <v>30028222.64</v>
      </c>
      <c r="O241" s="158" t="s">
        <v>513</v>
      </c>
      <c r="P241" s="62">
        <v>45505</v>
      </c>
      <c r="Q241" s="118"/>
      <c r="R241" s="65"/>
      <c r="S241" s="180"/>
      <c r="T241" s="180"/>
      <c r="U241" s="23" t="s">
        <v>316</v>
      </c>
    </row>
    <row r="242" spans="1:21" ht="32.25" customHeight="1">
      <c r="A242" s="150"/>
      <c r="B242" s="207"/>
      <c r="C242" s="189"/>
      <c r="D242" s="189"/>
      <c r="E242" s="183"/>
      <c r="F242" s="183"/>
      <c r="G242" s="183"/>
      <c r="H242" s="35">
        <v>23150</v>
      </c>
      <c r="I242" s="35">
        <v>19920</v>
      </c>
      <c r="J242" s="35">
        <v>3230</v>
      </c>
      <c r="K242" s="35">
        <v>23.14</v>
      </c>
      <c r="L242" s="35">
        <f>H242*K242</f>
        <v>535691</v>
      </c>
      <c r="M242" s="35">
        <f>I242*K242</f>
        <v>460948.8</v>
      </c>
      <c r="N242" s="35">
        <f>J242*K242</f>
        <v>74742.2</v>
      </c>
      <c r="O242" s="132" t="s">
        <v>507</v>
      </c>
      <c r="P242" s="62">
        <v>45519</v>
      </c>
      <c r="Q242" s="118"/>
      <c r="R242" s="65"/>
      <c r="S242" s="180"/>
      <c r="T242" s="180"/>
      <c r="U242" s="23" t="s">
        <v>421</v>
      </c>
    </row>
    <row r="243" spans="1:21" ht="30">
      <c r="A243" s="31">
        <v>63</v>
      </c>
      <c r="B243" s="207"/>
      <c r="C243" s="189"/>
      <c r="D243" s="189"/>
      <c r="E243" s="183"/>
      <c r="F243" s="183"/>
      <c r="G243" s="183"/>
      <c r="H243" s="35">
        <v>1515750</v>
      </c>
      <c r="I243" s="35">
        <v>281500</v>
      </c>
      <c r="J243" s="35">
        <v>1234250</v>
      </c>
      <c r="K243" s="35">
        <v>22.11</v>
      </c>
      <c r="L243" s="4">
        <f t="shared" si="14"/>
        <v>33513232.5</v>
      </c>
      <c r="M243" s="35">
        <f>I243*K243</f>
        <v>6223965</v>
      </c>
      <c r="N243" s="35">
        <f t="shared" si="18"/>
        <v>27289267.5</v>
      </c>
      <c r="O243" s="8" t="s">
        <v>101</v>
      </c>
      <c r="P243" s="62">
        <v>45352</v>
      </c>
      <c r="Q243" s="165">
        <v>0.87</v>
      </c>
      <c r="R243" s="65" t="s">
        <v>407</v>
      </c>
      <c r="S243" s="180"/>
      <c r="T243" s="180"/>
      <c r="U243" s="23"/>
    </row>
    <row r="244" spans="1:21" ht="41.25" customHeight="1">
      <c r="A244" s="31"/>
      <c r="B244" s="207"/>
      <c r="C244" s="189"/>
      <c r="D244" s="189"/>
      <c r="E244" s="183"/>
      <c r="F244" s="183"/>
      <c r="G244" s="183"/>
      <c r="H244" s="35">
        <v>104250</v>
      </c>
      <c r="I244" s="35">
        <v>0</v>
      </c>
      <c r="J244" s="35">
        <v>104250</v>
      </c>
      <c r="K244" s="35">
        <v>22.11</v>
      </c>
      <c r="L244" s="4">
        <f t="shared" si="14"/>
        <v>2304967.5</v>
      </c>
      <c r="M244" s="35">
        <v>0</v>
      </c>
      <c r="N244" s="35">
        <f t="shared" si="18"/>
        <v>2304967.5</v>
      </c>
      <c r="O244" s="134" t="s">
        <v>449</v>
      </c>
      <c r="P244" s="62">
        <v>45505</v>
      </c>
      <c r="Q244" s="118"/>
      <c r="R244" s="65"/>
      <c r="S244" s="180"/>
      <c r="T244" s="180"/>
      <c r="U244" s="23" t="s">
        <v>316</v>
      </c>
    </row>
    <row r="245" spans="1:21" ht="30">
      <c r="A245" s="31"/>
      <c r="B245" s="207"/>
      <c r="C245" s="189"/>
      <c r="D245" s="189"/>
      <c r="E245" s="183"/>
      <c r="F245" s="183"/>
      <c r="G245" s="183"/>
      <c r="H245" s="35">
        <v>22700</v>
      </c>
      <c r="I245" s="35">
        <v>0</v>
      </c>
      <c r="J245" s="35">
        <v>22700</v>
      </c>
      <c r="K245" s="35">
        <v>22.1</v>
      </c>
      <c r="L245" s="4">
        <v>501670</v>
      </c>
      <c r="M245" s="35">
        <v>0</v>
      </c>
      <c r="N245" s="35">
        <v>501670</v>
      </c>
      <c r="O245" s="8" t="s">
        <v>300</v>
      </c>
      <c r="P245" s="62">
        <v>45413</v>
      </c>
      <c r="Q245" s="165">
        <v>1</v>
      </c>
      <c r="R245" s="65"/>
      <c r="S245" s="180"/>
      <c r="T245" s="180"/>
      <c r="U245" s="23" t="s">
        <v>39</v>
      </c>
    </row>
    <row r="246" spans="1:21" ht="30">
      <c r="A246" s="79"/>
      <c r="B246" s="207"/>
      <c r="C246" s="189"/>
      <c r="D246" s="189"/>
      <c r="E246" s="183"/>
      <c r="F246" s="183"/>
      <c r="G246" s="183"/>
      <c r="H246" s="35">
        <v>104250</v>
      </c>
      <c r="I246" s="35">
        <v>0</v>
      </c>
      <c r="J246" s="35">
        <v>104250</v>
      </c>
      <c r="K246" s="35">
        <v>23.14</v>
      </c>
      <c r="L246" s="4">
        <f>H246*K246</f>
        <v>2412345</v>
      </c>
      <c r="M246" s="35">
        <f>I246*K246</f>
        <v>0</v>
      </c>
      <c r="N246" s="35">
        <f>J246*K246</f>
        <v>2412345</v>
      </c>
      <c r="O246" s="8" t="s">
        <v>371</v>
      </c>
      <c r="P246" s="62">
        <v>45444</v>
      </c>
      <c r="Q246" s="165">
        <v>1</v>
      </c>
      <c r="R246" s="65"/>
      <c r="S246" s="180"/>
      <c r="T246" s="180"/>
      <c r="U246" s="23"/>
    </row>
    <row r="247" spans="1:21" ht="44.25" customHeight="1">
      <c r="A247" s="161"/>
      <c r="B247" s="207"/>
      <c r="C247" s="189"/>
      <c r="D247" s="189"/>
      <c r="E247" s="183"/>
      <c r="F247" s="183"/>
      <c r="G247" s="183"/>
      <c r="H247" s="35">
        <v>13347</v>
      </c>
      <c r="I247" s="35">
        <v>10117</v>
      </c>
      <c r="J247" s="35">
        <v>3230</v>
      </c>
      <c r="K247" s="35">
        <v>45.56</v>
      </c>
      <c r="L247" s="4">
        <f>H247*K247</f>
        <v>608089.3200000001</v>
      </c>
      <c r="M247" s="35">
        <f>I247*K247</f>
        <v>460930.52</v>
      </c>
      <c r="N247" s="35">
        <f>J247*K247</f>
        <v>147158.80000000002</v>
      </c>
      <c r="O247" s="144" t="s">
        <v>618</v>
      </c>
      <c r="P247" s="62">
        <v>45536</v>
      </c>
      <c r="Q247" s="65"/>
      <c r="R247" s="65"/>
      <c r="S247" s="181"/>
      <c r="T247" s="181"/>
      <c r="U247" s="23"/>
    </row>
    <row r="248" spans="1:21" ht="44.25" customHeight="1">
      <c r="A248" s="174"/>
      <c r="B248" s="208"/>
      <c r="C248" s="190"/>
      <c r="D248" s="190"/>
      <c r="E248" s="184"/>
      <c r="F248" s="184"/>
      <c r="G248" s="184"/>
      <c r="H248" s="35">
        <v>1297676</v>
      </c>
      <c r="I248" s="35">
        <v>0</v>
      </c>
      <c r="J248" s="35">
        <v>1297676</v>
      </c>
      <c r="K248" s="35">
        <v>45.56</v>
      </c>
      <c r="L248" s="4">
        <f>H248*K248</f>
        <v>59122118.56</v>
      </c>
      <c r="M248" s="35">
        <v>0</v>
      </c>
      <c r="N248" s="35">
        <f>J248*K248</f>
        <v>59122118.56</v>
      </c>
      <c r="O248" s="176" t="s">
        <v>614</v>
      </c>
      <c r="P248" s="62" t="s">
        <v>615</v>
      </c>
      <c r="Q248" s="118"/>
      <c r="R248" s="65"/>
      <c r="S248" s="173"/>
      <c r="T248" s="173"/>
      <c r="U248" s="23"/>
    </row>
    <row r="249" spans="1:21" ht="30">
      <c r="A249" s="31">
        <v>64</v>
      </c>
      <c r="B249" s="185">
        <v>62</v>
      </c>
      <c r="C249" s="230" t="s">
        <v>193</v>
      </c>
      <c r="D249" s="188" t="s">
        <v>2</v>
      </c>
      <c r="E249" s="182">
        <f>F249+G249</f>
        <v>4761</v>
      </c>
      <c r="F249" s="182">
        <v>366</v>
      </c>
      <c r="G249" s="182">
        <v>4395</v>
      </c>
      <c r="H249" s="35">
        <v>3616</v>
      </c>
      <c r="I249" s="35">
        <v>366</v>
      </c>
      <c r="J249" s="35">
        <v>3250</v>
      </c>
      <c r="K249" s="35">
        <v>97.72</v>
      </c>
      <c r="L249" s="4">
        <f aca="true" t="shared" si="19" ref="L249:L305">H249*K249</f>
        <v>353355.52</v>
      </c>
      <c r="M249" s="35">
        <f>I249*K249</f>
        <v>35765.52</v>
      </c>
      <c r="N249" s="35">
        <f t="shared" si="18"/>
        <v>317590</v>
      </c>
      <c r="O249" s="8" t="s">
        <v>102</v>
      </c>
      <c r="P249" s="62">
        <v>45352</v>
      </c>
      <c r="Q249" s="118">
        <v>0</v>
      </c>
      <c r="R249" s="62">
        <v>45478</v>
      </c>
      <c r="S249" s="218">
        <v>100</v>
      </c>
      <c r="T249" s="218">
        <v>0.9166666666666666</v>
      </c>
      <c r="U249" s="16"/>
    </row>
    <row r="250" spans="1:21" ht="30">
      <c r="A250" s="90"/>
      <c r="B250" s="186"/>
      <c r="C250" s="230"/>
      <c r="D250" s="189"/>
      <c r="E250" s="183"/>
      <c r="F250" s="183"/>
      <c r="G250" s="183"/>
      <c r="H250" s="35">
        <v>3527</v>
      </c>
      <c r="I250" s="35">
        <v>0</v>
      </c>
      <c r="J250" s="35">
        <v>3527</v>
      </c>
      <c r="K250" s="35">
        <v>97.7</v>
      </c>
      <c r="L250" s="4">
        <f>H250*K250</f>
        <v>344587.9</v>
      </c>
      <c r="M250" s="35">
        <v>0</v>
      </c>
      <c r="N250" s="35">
        <f>J250*K250</f>
        <v>344587.9</v>
      </c>
      <c r="O250" s="4" t="s">
        <v>431</v>
      </c>
      <c r="P250" s="62">
        <v>45474</v>
      </c>
      <c r="Q250" s="118">
        <v>0</v>
      </c>
      <c r="R250" s="65"/>
      <c r="S250" s="180"/>
      <c r="T250" s="180"/>
      <c r="U250" s="16"/>
    </row>
    <row r="251" spans="1:21" ht="30">
      <c r="A251" s="90"/>
      <c r="B251" s="186"/>
      <c r="C251" s="230"/>
      <c r="D251" s="189"/>
      <c r="E251" s="183"/>
      <c r="F251" s="183"/>
      <c r="G251" s="183"/>
      <c r="H251" s="35">
        <v>1063</v>
      </c>
      <c r="I251" s="35">
        <v>0</v>
      </c>
      <c r="J251" s="35">
        <v>1063</v>
      </c>
      <c r="K251" s="35">
        <v>97.72</v>
      </c>
      <c r="L251" s="4">
        <f>H251*K251</f>
        <v>103876.36</v>
      </c>
      <c r="M251" s="35">
        <v>0</v>
      </c>
      <c r="N251" s="35">
        <f>J251*K251</f>
        <v>103876.36</v>
      </c>
      <c r="O251" s="4" t="s">
        <v>432</v>
      </c>
      <c r="P251" s="62">
        <v>45474</v>
      </c>
      <c r="Q251" s="118">
        <v>0</v>
      </c>
      <c r="R251" s="65"/>
      <c r="S251" s="180"/>
      <c r="T251" s="180"/>
      <c r="U251" s="16"/>
    </row>
    <row r="252" spans="1:21" ht="47.25" customHeight="1">
      <c r="A252" s="31"/>
      <c r="B252" s="187"/>
      <c r="C252" s="230"/>
      <c r="D252" s="190"/>
      <c r="E252" s="184"/>
      <c r="F252" s="184"/>
      <c r="G252" s="184"/>
      <c r="H252" s="35">
        <v>950</v>
      </c>
      <c r="I252" s="35">
        <v>0</v>
      </c>
      <c r="J252" s="7">
        <v>950</v>
      </c>
      <c r="K252" s="35">
        <v>97.7</v>
      </c>
      <c r="L252" s="4">
        <v>92815</v>
      </c>
      <c r="M252" s="35">
        <v>0</v>
      </c>
      <c r="N252" s="35">
        <v>92815</v>
      </c>
      <c r="O252" s="8" t="s">
        <v>301</v>
      </c>
      <c r="P252" s="62">
        <v>45413</v>
      </c>
      <c r="Q252" s="118">
        <v>0</v>
      </c>
      <c r="R252" s="65" t="s">
        <v>407</v>
      </c>
      <c r="S252" s="218"/>
      <c r="T252" s="218"/>
      <c r="U252" s="16" t="s">
        <v>39</v>
      </c>
    </row>
    <row r="253" spans="1:21" ht="63.75" customHeight="1">
      <c r="A253" s="2">
        <v>65</v>
      </c>
      <c r="B253" s="57">
        <v>63</v>
      </c>
      <c r="C253" s="49" t="s">
        <v>194</v>
      </c>
      <c r="D253" s="39" t="s">
        <v>2</v>
      </c>
      <c r="E253" s="10">
        <f>F253+G253</f>
        <v>4477190</v>
      </c>
      <c r="F253" s="35">
        <v>164491</v>
      </c>
      <c r="G253" s="35">
        <v>4312699</v>
      </c>
      <c r="H253" s="35">
        <v>8789889</v>
      </c>
      <c r="I253" s="35">
        <v>168850</v>
      </c>
      <c r="J253" s="35">
        <f>H253-I253</f>
        <v>8621039</v>
      </c>
      <c r="K253" s="35">
        <v>27.55</v>
      </c>
      <c r="L253" s="35">
        <f t="shared" si="19"/>
        <v>242161441.95000002</v>
      </c>
      <c r="M253" s="35">
        <f aca="true" t="shared" si="20" ref="M253:M272">I253*K253</f>
        <v>4651817.5</v>
      </c>
      <c r="N253" s="35">
        <f t="shared" si="18"/>
        <v>237509624.45000002</v>
      </c>
      <c r="O253" s="23" t="s">
        <v>103</v>
      </c>
      <c r="P253" s="62">
        <v>45413</v>
      </c>
      <c r="Q253" s="165">
        <v>1</v>
      </c>
      <c r="R253" s="65"/>
      <c r="S253" s="146">
        <v>100</v>
      </c>
      <c r="T253" s="178">
        <v>6.358505747126436</v>
      </c>
      <c r="U253" s="16" t="s">
        <v>231</v>
      </c>
    </row>
    <row r="254" spans="1:21" ht="59.25" customHeight="1">
      <c r="A254" s="2">
        <v>66</v>
      </c>
      <c r="B254" s="57">
        <v>64</v>
      </c>
      <c r="C254" s="49" t="s">
        <v>195</v>
      </c>
      <c r="D254" s="39" t="s">
        <v>2</v>
      </c>
      <c r="E254" s="10">
        <f>F254+G254</f>
        <v>9709305</v>
      </c>
      <c r="F254" s="35">
        <v>328319</v>
      </c>
      <c r="G254" s="35">
        <v>9380986</v>
      </c>
      <c r="H254" s="35">
        <v>19090291</v>
      </c>
      <c r="I254" s="35">
        <v>345100</v>
      </c>
      <c r="J254" s="35">
        <f>H254-I254</f>
        <v>18745191</v>
      </c>
      <c r="K254" s="35">
        <v>59.81</v>
      </c>
      <c r="L254" s="35">
        <f t="shared" si="19"/>
        <v>1141790304.71</v>
      </c>
      <c r="M254" s="35">
        <f t="shared" si="20"/>
        <v>20640431</v>
      </c>
      <c r="N254" s="35">
        <f t="shared" si="18"/>
        <v>1121149873.71</v>
      </c>
      <c r="O254" s="23" t="s">
        <v>104</v>
      </c>
      <c r="P254" s="62">
        <v>45413</v>
      </c>
      <c r="Q254" s="165">
        <v>1</v>
      </c>
      <c r="R254" s="65"/>
      <c r="S254" s="148">
        <v>100</v>
      </c>
      <c r="T254" s="178">
        <v>5.953440476190476</v>
      </c>
      <c r="U254" s="16" t="s">
        <v>231</v>
      </c>
    </row>
    <row r="255" spans="1:21" ht="53.25" customHeight="1">
      <c r="A255" s="2">
        <v>67</v>
      </c>
      <c r="B255" s="57">
        <v>65</v>
      </c>
      <c r="C255" s="49" t="s">
        <v>196</v>
      </c>
      <c r="D255" s="39" t="s">
        <v>2</v>
      </c>
      <c r="E255" s="10">
        <f>F255+G255</f>
        <v>517108.4</v>
      </c>
      <c r="F255" s="35">
        <v>18635</v>
      </c>
      <c r="G255" s="35">
        <v>498473.4</v>
      </c>
      <c r="H255" s="35">
        <v>1015602</v>
      </c>
      <c r="I255" s="35">
        <v>22300</v>
      </c>
      <c r="J255" s="35">
        <f>H255-I255</f>
        <v>993302</v>
      </c>
      <c r="K255" s="35">
        <v>295.37</v>
      </c>
      <c r="L255" s="35">
        <f t="shared" si="19"/>
        <v>299978362.74</v>
      </c>
      <c r="M255" s="35">
        <f t="shared" si="20"/>
        <v>6586751</v>
      </c>
      <c r="N255" s="35">
        <f t="shared" si="18"/>
        <v>293391611.74</v>
      </c>
      <c r="O255" s="23" t="s">
        <v>105</v>
      </c>
      <c r="P255" s="62">
        <v>45413</v>
      </c>
      <c r="Q255" s="165">
        <v>1</v>
      </c>
      <c r="R255" s="65"/>
      <c r="S255" s="148">
        <v>100</v>
      </c>
      <c r="T255" s="178">
        <v>5.085629629629629</v>
      </c>
      <c r="U255" s="16" t="s">
        <v>231</v>
      </c>
    </row>
    <row r="256" spans="1:21" ht="60" customHeight="1">
      <c r="A256" s="45"/>
      <c r="B256" s="185">
        <v>66</v>
      </c>
      <c r="C256" s="188" t="s">
        <v>12</v>
      </c>
      <c r="D256" s="188" t="s">
        <v>0</v>
      </c>
      <c r="E256" s="182">
        <f>F256+G256</f>
        <v>21600</v>
      </c>
      <c r="F256" s="182">
        <v>14400</v>
      </c>
      <c r="G256" s="182">
        <v>7200</v>
      </c>
      <c r="H256" s="35">
        <v>21600</v>
      </c>
      <c r="I256" s="35">
        <v>14400</v>
      </c>
      <c r="J256" s="35">
        <v>7200</v>
      </c>
      <c r="K256" s="35">
        <v>125.4</v>
      </c>
      <c r="L256" s="4">
        <f t="shared" si="19"/>
        <v>2708640</v>
      </c>
      <c r="M256" s="35">
        <f t="shared" si="20"/>
        <v>1805760</v>
      </c>
      <c r="N256" s="35">
        <f t="shared" si="18"/>
        <v>902880</v>
      </c>
      <c r="O256" s="8" t="s">
        <v>285</v>
      </c>
      <c r="P256" s="62">
        <v>45474</v>
      </c>
      <c r="Q256" s="118">
        <v>0</v>
      </c>
      <c r="R256" s="65"/>
      <c r="S256" s="179">
        <v>100</v>
      </c>
      <c r="T256" s="179">
        <v>0</v>
      </c>
      <c r="U256" s="23"/>
    </row>
    <row r="257" spans="1:21" ht="30" customHeight="1">
      <c r="A257" s="86"/>
      <c r="B257" s="186"/>
      <c r="C257" s="189"/>
      <c r="D257" s="189"/>
      <c r="E257" s="183"/>
      <c r="F257" s="183"/>
      <c r="G257" s="183"/>
      <c r="H257" s="35">
        <v>7200</v>
      </c>
      <c r="I257" s="35">
        <v>0</v>
      </c>
      <c r="J257" s="35">
        <v>7200</v>
      </c>
      <c r="K257" s="35">
        <v>125.4</v>
      </c>
      <c r="L257" s="4">
        <f t="shared" si="19"/>
        <v>902880</v>
      </c>
      <c r="M257" s="35">
        <f t="shared" si="20"/>
        <v>0</v>
      </c>
      <c r="N257" s="35">
        <f t="shared" si="18"/>
        <v>902880</v>
      </c>
      <c r="O257" s="134" t="s">
        <v>380</v>
      </c>
      <c r="P257" s="62">
        <v>45474</v>
      </c>
      <c r="Q257" s="118"/>
      <c r="R257" s="65"/>
      <c r="S257" s="180"/>
      <c r="T257" s="180"/>
      <c r="U257" s="23" t="s">
        <v>400</v>
      </c>
    </row>
    <row r="258" spans="1:21" ht="30">
      <c r="A258" s="145"/>
      <c r="B258" s="200"/>
      <c r="C258" s="200"/>
      <c r="D258" s="200"/>
      <c r="E258" s="200"/>
      <c r="F258" s="200"/>
      <c r="G258" s="200"/>
      <c r="H258" s="35">
        <v>7200</v>
      </c>
      <c r="I258" s="35">
        <v>0</v>
      </c>
      <c r="J258" s="35">
        <v>7200</v>
      </c>
      <c r="K258" s="35">
        <v>132</v>
      </c>
      <c r="L258" s="4">
        <f t="shared" si="19"/>
        <v>950400</v>
      </c>
      <c r="M258" s="35">
        <v>0</v>
      </c>
      <c r="N258" s="35">
        <f t="shared" si="18"/>
        <v>950400</v>
      </c>
      <c r="O258" s="144" t="s">
        <v>570</v>
      </c>
      <c r="P258" s="62">
        <v>45536</v>
      </c>
      <c r="Q258" s="118">
        <v>0</v>
      </c>
      <c r="R258" s="65"/>
      <c r="S258" s="181"/>
      <c r="T258" s="181"/>
      <c r="U258" s="23"/>
    </row>
    <row r="259" spans="1:21" ht="43.5" customHeight="1">
      <c r="A259" s="3">
        <v>69</v>
      </c>
      <c r="B259" s="185">
        <v>67</v>
      </c>
      <c r="C259" s="188" t="s">
        <v>197</v>
      </c>
      <c r="D259" s="188" t="s">
        <v>2</v>
      </c>
      <c r="E259" s="182">
        <f>F259+G259</f>
        <v>1022943</v>
      </c>
      <c r="F259" s="182">
        <v>5488</v>
      </c>
      <c r="G259" s="182">
        <v>1017455</v>
      </c>
      <c r="H259" s="11">
        <v>747225</v>
      </c>
      <c r="I259" s="35">
        <v>2044</v>
      </c>
      <c r="J259" s="35">
        <f>H259-I259</f>
        <v>745181</v>
      </c>
      <c r="K259" s="35">
        <v>7.87</v>
      </c>
      <c r="L259" s="35">
        <f t="shared" si="19"/>
        <v>5880660.75</v>
      </c>
      <c r="M259" s="35">
        <f t="shared" si="20"/>
        <v>16086.28</v>
      </c>
      <c r="N259" s="35">
        <f t="shared" si="18"/>
        <v>5864574.47</v>
      </c>
      <c r="O259" s="8" t="s">
        <v>106</v>
      </c>
      <c r="P259" s="63">
        <v>45352</v>
      </c>
      <c r="Q259" s="166">
        <v>1</v>
      </c>
      <c r="R259" s="64"/>
      <c r="S259" s="179">
        <v>100</v>
      </c>
      <c r="T259" s="179">
        <v>2.039309523809524</v>
      </c>
      <c r="U259" s="23" t="s">
        <v>226</v>
      </c>
    </row>
    <row r="260" spans="1:21" ht="36" customHeight="1">
      <c r="A260" s="15"/>
      <c r="B260" s="186"/>
      <c r="C260" s="189"/>
      <c r="D260" s="189"/>
      <c r="E260" s="183"/>
      <c r="F260" s="183"/>
      <c r="G260" s="183"/>
      <c r="H260" s="21">
        <v>275324</v>
      </c>
      <c r="I260" s="21">
        <v>3220</v>
      </c>
      <c r="J260" s="21">
        <v>272104</v>
      </c>
      <c r="K260" s="21">
        <v>3.54</v>
      </c>
      <c r="L260" s="26">
        <f t="shared" si="19"/>
        <v>974646.96</v>
      </c>
      <c r="M260" s="35">
        <f t="shared" si="20"/>
        <v>11398.8</v>
      </c>
      <c r="N260" s="21">
        <f t="shared" si="18"/>
        <v>963248.16</v>
      </c>
      <c r="O260" s="134" t="s">
        <v>450</v>
      </c>
      <c r="P260" s="63">
        <v>45413</v>
      </c>
      <c r="Q260" s="118"/>
      <c r="R260" s="65"/>
      <c r="S260" s="218"/>
      <c r="T260" s="218"/>
      <c r="U260" s="23" t="s">
        <v>316</v>
      </c>
    </row>
    <row r="261" spans="1:21" ht="48.75" customHeight="1">
      <c r="A261" s="15"/>
      <c r="B261" s="186"/>
      <c r="C261" s="189"/>
      <c r="D261" s="189"/>
      <c r="E261" s="183"/>
      <c r="F261" s="183"/>
      <c r="G261" s="183"/>
      <c r="H261" s="21">
        <v>392</v>
      </c>
      <c r="I261" s="35">
        <v>224</v>
      </c>
      <c r="J261" s="35">
        <v>168</v>
      </c>
      <c r="K261" s="21">
        <v>3.54</v>
      </c>
      <c r="L261" s="26">
        <f t="shared" si="19"/>
        <v>1387.68</v>
      </c>
      <c r="M261" s="35">
        <f t="shared" si="20"/>
        <v>792.96</v>
      </c>
      <c r="N261" s="35">
        <f t="shared" si="18"/>
        <v>594.72</v>
      </c>
      <c r="O261" s="134" t="s">
        <v>451</v>
      </c>
      <c r="P261" s="63">
        <v>45413</v>
      </c>
      <c r="Q261" s="118"/>
      <c r="R261" s="65"/>
      <c r="S261" s="218"/>
      <c r="T261" s="218"/>
      <c r="U261" s="23" t="s">
        <v>269</v>
      </c>
    </row>
    <row r="262" spans="1:21" ht="43.5" customHeight="1">
      <c r="A262" s="79"/>
      <c r="B262" s="186"/>
      <c r="C262" s="189"/>
      <c r="D262" s="189"/>
      <c r="E262" s="183"/>
      <c r="F262" s="183"/>
      <c r="G262" s="183"/>
      <c r="H262" s="21">
        <v>275324</v>
      </c>
      <c r="I262" s="21">
        <v>3220</v>
      </c>
      <c r="J262" s="21">
        <v>272104</v>
      </c>
      <c r="K262" s="21">
        <v>53.76</v>
      </c>
      <c r="L262" s="26">
        <f t="shared" si="19"/>
        <v>14801418.24</v>
      </c>
      <c r="M262" s="35">
        <f t="shared" si="20"/>
        <v>173107.19999999998</v>
      </c>
      <c r="N262" s="35">
        <f t="shared" si="18"/>
        <v>14628311.04</v>
      </c>
      <c r="O262" s="8" t="s">
        <v>370</v>
      </c>
      <c r="P262" s="63">
        <v>45444</v>
      </c>
      <c r="Q262" s="165">
        <v>1</v>
      </c>
      <c r="R262" s="65"/>
      <c r="S262" s="180"/>
      <c r="T262" s="180"/>
      <c r="U262" s="23"/>
    </row>
    <row r="263" spans="1:21" ht="43.5" customHeight="1">
      <c r="A263" s="90"/>
      <c r="B263" s="186"/>
      <c r="C263" s="189"/>
      <c r="D263" s="189"/>
      <c r="E263" s="183"/>
      <c r="F263" s="183"/>
      <c r="G263" s="183"/>
      <c r="H263" s="35">
        <v>1017772</v>
      </c>
      <c r="I263" s="35">
        <v>364</v>
      </c>
      <c r="J263" s="35">
        <v>1017408</v>
      </c>
      <c r="K263" s="21">
        <v>34.39110000078603</v>
      </c>
      <c r="L263" s="35">
        <f t="shared" si="19"/>
        <v>35002298.63</v>
      </c>
      <c r="M263" s="35">
        <f t="shared" si="20"/>
        <v>12518.360400286116</v>
      </c>
      <c r="N263" s="35">
        <f t="shared" si="18"/>
        <v>34989780.26959971</v>
      </c>
      <c r="O263" s="131" t="s">
        <v>565</v>
      </c>
      <c r="P263" s="63">
        <v>45566</v>
      </c>
      <c r="Q263" s="118">
        <v>0</v>
      </c>
      <c r="R263" s="65"/>
      <c r="S263" s="180"/>
      <c r="T263" s="180"/>
      <c r="U263" s="23"/>
    </row>
    <row r="264" spans="1:21" ht="43.5" customHeight="1">
      <c r="A264" s="90"/>
      <c r="B264" s="186"/>
      <c r="C264" s="189"/>
      <c r="D264" s="189"/>
      <c r="E264" s="183"/>
      <c r="F264" s="183"/>
      <c r="G264" s="183"/>
      <c r="H264" s="35">
        <v>504</v>
      </c>
      <c r="I264" s="35">
        <v>0</v>
      </c>
      <c r="J264" s="35">
        <v>504</v>
      </c>
      <c r="K264" s="21">
        <v>795.87</v>
      </c>
      <c r="L264" s="35">
        <f t="shared" si="19"/>
        <v>401118.48</v>
      </c>
      <c r="M264" s="35">
        <f t="shared" si="20"/>
        <v>0</v>
      </c>
      <c r="N264" s="35">
        <f t="shared" si="18"/>
        <v>401118.48</v>
      </c>
      <c r="O264" s="131" t="s">
        <v>488</v>
      </c>
      <c r="P264" s="63">
        <v>45566</v>
      </c>
      <c r="Q264" s="118">
        <v>0</v>
      </c>
      <c r="R264" s="65"/>
      <c r="S264" s="180"/>
      <c r="T264" s="180"/>
      <c r="U264" s="23"/>
    </row>
    <row r="265" spans="1:21" ht="51.75" customHeight="1">
      <c r="A265" s="79"/>
      <c r="B265" s="187"/>
      <c r="C265" s="190"/>
      <c r="D265" s="190"/>
      <c r="E265" s="184"/>
      <c r="F265" s="184"/>
      <c r="G265" s="184"/>
      <c r="H265" s="21">
        <v>392</v>
      </c>
      <c r="I265" s="35">
        <v>224</v>
      </c>
      <c r="J265" s="35">
        <v>168</v>
      </c>
      <c r="K265" s="21">
        <v>795.8699999999999</v>
      </c>
      <c r="L265" s="26">
        <v>311981.04</v>
      </c>
      <c r="M265" s="35">
        <f t="shared" si="20"/>
        <v>178274.87999999998</v>
      </c>
      <c r="N265" s="35">
        <f t="shared" si="18"/>
        <v>133706.15999999997</v>
      </c>
      <c r="O265" s="8" t="s">
        <v>361</v>
      </c>
      <c r="P265" s="63">
        <v>45444</v>
      </c>
      <c r="Q265" s="165">
        <v>1</v>
      </c>
      <c r="R265" s="65"/>
      <c r="S265" s="181"/>
      <c r="T265" s="181"/>
      <c r="U265" s="23" t="s">
        <v>39</v>
      </c>
    </row>
    <row r="266" spans="1:21" ht="51.75" customHeight="1">
      <c r="A266" s="90"/>
      <c r="B266" s="185">
        <v>68</v>
      </c>
      <c r="C266" s="188" t="s">
        <v>198</v>
      </c>
      <c r="D266" s="188" t="s">
        <v>0</v>
      </c>
      <c r="E266" s="182">
        <f>F266+G266</f>
        <v>106539</v>
      </c>
      <c r="F266" s="204">
        <v>90730</v>
      </c>
      <c r="G266" s="204">
        <v>15809</v>
      </c>
      <c r="H266" s="21">
        <v>53880</v>
      </c>
      <c r="I266" s="21">
        <v>39310</v>
      </c>
      <c r="J266" s="35">
        <v>14570</v>
      </c>
      <c r="K266" s="21">
        <v>1934.61</v>
      </c>
      <c r="L266" s="26">
        <f>H266*K266</f>
        <v>104236786.8</v>
      </c>
      <c r="M266" s="35">
        <f>I266*K266</f>
        <v>76049519.1</v>
      </c>
      <c r="N266" s="35">
        <f>J266*K266</f>
        <v>28187267.7</v>
      </c>
      <c r="O266" s="134" t="s">
        <v>403</v>
      </c>
      <c r="P266" s="63">
        <v>45566</v>
      </c>
      <c r="Q266" s="118"/>
      <c r="R266" s="65"/>
      <c r="S266" s="194">
        <v>100</v>
      </c>
      <c r="T266" s="194">
        <v>3.892857142857143</v>
      </c>
      <c r="U266" s="23" t="s">
        <v>316</v>
      </c>
    </row>
    <row r="267" spans="1:21" ht="68.25" customHeight="1">
      <c r="A267" s="3">
        <v>70</v>
      </c>
      <c r="B267" s="187"/>
      <c r="C267" s="190"/>
      <c r="D267" s="190"/>
      <c r="E267" s="184"/>
      <c r="F267" s="205"/>
      <c r="G267" s="205"/>
      <c r="H267" s="35">
        <v>67970</v>
      </c>
      <c r="I267" s="35">
        <v>51570</v>
      </c>
      <c r="J267" s="35">
        <f>H267-I267</f>
        <v>16400</v>
      </c>
      <c r="K267" s="35">
        <v>2013.76</v>
      </c>
      <c r="L267" s="35">
        <f t="shared" si="19"/>
        <v>136875267.2</v>
      </c>
      <c r="M267" s="35">
        <f t="shared" si="20"/>
        <v>103849603.2</v>
      </c>
      <c r="N267" s="35">
        <f t="shared" si="18"/>
        <v>33025664</v>
      </c>
      <c r="O267" s="8" t="s">
        <v>107</v>
      </c>
      <c r="P267" s="62">
        <v>45397</v>
      </c>
      <c r="Q267" s="166">
        <v>1</v>
      </c>
      <c r="R267" s="64"/>
      <c r="S267" s="196"/>
      <c r="T267" s="196"/>
      <c r="U267" s="23" t="s">
        <v>226</v>
      </c>
    </row>
    <row r="268" spans="1:21" ht="58.5" customHeight="1">
      <c r="A268" s="3">
        <v>71</v>
      </c>
      <c r="B268" s="185">
        <v>69</v>
      </c>
      <c r="C268" s="188" t="s">
        <v>29</v>
      </c>
      <c r="D268" s="188" t="s">
        <v>0</v>
      </c>
      <c r="E268" s="182">
        <f>F268+G268</f>
        <v>36345.6</v>
      </c>
      <c r="F268" s="182">
        <v>33257</v>
      </c>
      <c r="G268" s="182">
        <v>3088.6</v>
      </c>
      <c r="H268" s="11">
        <v>31546</v>
      </c>
      <c r="I268" s="35">
        <v>26078</v>
      </c>
      <c r="J268" s="35">
        <f>H268-I268</f>
        <v>5468</v>
      </c>
      <c r="K268" s="11">
        <v>2013.55</v>
      </c>
      <c r="L268" s="35">
        <f t="shared" si="19"/>
        <v>63519448.3</v>
      </c>
      <c r="M268" s="35">
        <f t="shared" si="20"/>
        <v>52509356.9</v>
      </c>
      <c r="N268" s="35">
        <f t="shared" si="18"/>
        <v>11010091.4</v>
      </c>
      <c r="O268" s="8" t="s">
        <v>108</v>
      </c>
      <c r="P268" s="63">
        <v>45352</v>
      </c>
      <c r="Q268" s="166">
        <v>1</v>
      </c>
      <c r="R268" s="64"/>
      <c r="S268" s="194">
        <v>100</v>
      </c>
      <c r="T268" s="194">
        <v>5.834</v>
      </c>
      <c r="U268" s="23" t="s">
        <v>228</v>
      </c>
    </row>
    <row r="269" spans="1:21" ht="58.5" customHeight="1">
      <c r="A269" s="50"/>
      <c r="B269" s="187"/>
      <c r="C269" s="190"/>
      <c r="D269" s="190"/>
      <c r="E269" s="184"/>
      <c r="F269" s="184"/>
      <c r="G269" s="184"/>
      <c r="H269" s="11">
        <v>7880</v>
      </c>
      <c r="I269" s="35">
        <v>6508</v>
      </c>
      <c r="J269" s="35">
        <v>1372</v>
      </c>
      <c r="K269" s="100">
        <v>1457.5</v>
      </c>
      <c r="L269" s="35">
        <f t="shared" si="19"/>
        <v>11485100</v>
      </c>
      <c r="M269" s="35">
        <f t="shared" si="20"/>
        <v>9485410</v>
      </c>
      <c r="N269" s="35">
        <f>J269*K269</f>
        <v>1999690</v>
      </c>
      <c r="O269" s="8" t="s">
        <v>526</v>
      </c>
      <c r="P269" s="63">
        <v>45463</v>
      </c>
      <c r="Q269" s="119">
        <v>0</v>
      </c>
      <c r="R269" s="64"/>
      <c r="S269" s="196"/>
      <c r="T269" s="196"/>
      <c r="U269" s="23"/>
    </row>
    <row r="270" spans="1:21" ht="45.75" customHeight="1">
      <c r="A270" s="31">
        <v>72</v>
      </c>
      <c r="B270" s="185">
        <v>70</v>
      </c>
      <c r="C270" s="188" t="s">
        <v>13</v>
      </c>
      <c r="D270" s="188" t="s">
        <v>0</v>
      </c>
      <c r="E270" s="182">
        <f>F270+G270</f>
        <v>2610.35</v>
      </c>
      <c r="F270" s="182">
        <v>2015.3</v>
      </c>
      <c r="G270" s="182">
        <v>595.05</v>
      </c>
      <c r="H270" s="21">
        <v>2592</v>
      </c>
      <c r="I270" s="21">
        <v>1976.4</v>
      </c>
      <c r="J270" s="21">
        <v>615.6</v>
      </c>
      <c r="K270" s="21">
        <v>16048.45</v>
      </c>
      <c r="L270" s="26">
        <f t="shared" si="19"/>
        <v>41597582.4</v>
      </c>
      <c r="M270" s="35">
        <f t="shared" si="20"/>
        <v>31718156.580000002</v>
      </c>
      <c r="N270" s="21">
        <f t="shared" si="18"/>
        <v>9879425.82</v>
      </c>
      <c r="O270" s="135" t="s">
        <v>109</v>
      </c>
      <c r="P270" s="63">
        <v>45323</v>
      </c>
      <c r="Q270" s="166">
        <v>1</v>
      </c>
      <c r="R270" s="64"/>
      <c r="S270" s="194">
        <v>100</v>
      </c>
      <c r="T270" s="194">
        <v>5.303571428571429</v>
      </c>
      <c r="U270" s="8"/>
    </row>
    <row r="271" spans="1:21" ht="39.75" customHeight="1">
      <c r="A271" s="85"/>
      <c r="B271" s="186"/>
      <c r="C271" s="189"/>
      <c r="D271" s="189"/>
      <c r="E271" s="184"/>
      <c r="F271" s="184"/>
      <c r="G271" s="184"/>
      <c r="H271" s="21">
        <v>561.6</v>
      </c>
      <c r="I271" s="21">
        <v>10.8</v>
      </c>
      <c r="J271" s="21">
        <v>550.8</v>
      </c>
      <c r="K271" s="21">
        <v>16048.45</v>
      </c>
      <c r="L271" s="81">
        <v>9012809.52</v>
      </c>
      <c r="M271" s="35">
        <f t="shared" si="20"/>
        <v>173323.26</v>
      </c>
      <c r="N271" s="21">
        <f t="shared" si="18"/>
        <v>8839486.26</v>
      </c>
      <c r="O271" s="139" t="s">
        <v>377</v>
      </c>
      <c r="P271" s="63">
        <v>45566</v>
      </c>
      <c r="Q271" s="119"/>
      <c r="R271" s="64"/>
      <c r="S271" s="195"/>
      <c r="T271" s="195"/>
      <c r="U271" s="8" t="s">
        <v>316</v>
      </c>
    </row>
    <row r="272" spans="1:21" ht="39.75" customHeight="1">
      <c r="A272" s="124"/>
      <c r="B272" s="187"/>
      <c r="C272" s="190"/>
      <c r="D272" s="190"/>
      <c r="E272" s="123"/>
      <c r="F272" s="123"/>
      <c r="G272" s="123"/>
      <c r="H272" s="21">
        <v>554.4</v>
      </c>
      <c r="I272" s="21">
        <v>10.8</v>
      </c>
      <c r="J272" s="21">
        <v>543.6</v>
      </c>
      <c r="K272" s="21">
        <v>16210.7</v>
      </c>
      <c r="L272" s="81">
        <f>H272*K272</f>
        <v>8987212.08</v>
      </c>
      <c r="M272" s="35">
        <f t="shared" si="20"/>
        <v>175075.56000000003</v>
      </c>
      <c r="N272" s="21">
        <f t="shared" si="18"/>
        <v>8812136.520000001</v>
      </c>
      <c r="O272" s="133" t="s">
        <v>545</v>
      </c>
      <c r="P272" s="63">
        <v>45505</v>
      </c>
      <c r="Q272" s="166">
        <v>1</v>
      </c>
      <c r="R272" s="64"/>
      <c r="S272" s="196"/>
      <c r="T272" s="196"/>
      <c r="U272" s="8"/>
    </row>
    <row r="273" spans="1:21" ht="53.25" customHeight="1">
      <c r="A273" s="31">
        <v>73</v>
      </c>
      <c r="B273" s="185">
        <v>71</v>
      </c>
      <c r="C273" s="223" t="s">
        <v>199</v>
      </c>
      <c r="D273" s="188" t="s">
        <v>1</v>
      </c>
      <c r="E273" s="182">
        <f>F273+G273</f>
        <v>56295486</v>
      </c>
      <c r="F273" s="182">
        <v>20567832</v>
      </c>
      <c r="G273" s="182">
        <v>35727654</v>
      </c>
      <c r="H273" s="35">
        <v>416000</v>
      </c>
      <c r="I273" s="35">
        <v>0</v>
      </c>
      <c r="J273" s="35">
        <v>416000</v>
      </c>
      <c r="K273" s="35">
        <v>10.72</v>
      </c>
      <c r="L273" s="4">
        <f t="shared" si="19"/>
        <v>4459520</v>
      </c>
      <c r="M273" s="35">
        <v>0</v>
      </c>
      <c r="N273" s="35">
        <f t="shared" si="18"/>
        <v>4459520</v>
      </c>
      <c r="O273" s="16" t="s">
        <v>110</v>
      </c>
      <c r="P273" s="62">
        <v>45301</v>
      </c>
      <c r="Q273" s="166">
        <v>1</v>
      </c>
      <c r="R273" s="65"/>
      <c r="S273" s="179">
        <v>100</v>
      </c>
      <c r="T273" s="179">
        <v>4.1237164179104475</v>
      </c>
      <c r="U273" s="23" t="s">
        <v>39</v>
      </c>
    </row>
    <row r="274" spans="1:21" ht="53.25" customHeight="1">
      <c r="A274" s="90"/>
      <c r="B274" s="186"/>
      <c r="C274" s="224"/>
      <c r="D274" s="189"/>
      <c r="E274" s="183"/>
      <c r="F274" s="183"/>
      <c r="G274" s="183"/>
      <c r="H274" s="35">
        <v>24961000</v>
      </c>
      <c r="I274" s="35">
        <v>118000</v>
      </c>
      <c r="J274" s="35">
        <v>24843000</v>
      </c>
      <c r="K274" s="35">
        <v>10.72</v>
      </c>
      <c r="L274" s="35">
        <f t="shared" si="19"/>
        <v>267581920.00000003</v>
      </c>
      <c r="M274" s="35">
        <f aca="true" t="shared" si="21" ref="M274:M280">I274*K274</f>
        <v>1264960</v>
      </c>
      <c r="N274" s="35">
        <f t="shared" si="18"/>
        <v>266316960.00000003</v>
      </c>
      <c r="O274" s="132" t="s">
        <v>395</v>
      </c>
      <c r="P274" s="62">
        <v>45597</v>
      </c>
      <c r="Q274" s="118"/>
      <c r="R274" s="65"/>
      <c r="S274" s="180"/>
      <c r="T274" s="180"/>
      <c r="U274" s="23" t="s">
        <v>316</v>
      </c>
    </row>
    <row r="275" spans="1:21" ht="53.25" customHeight="1">
      <c r="A275" s="145"/>
      <c r="B275" s="186"/>
      <c r="C275" s="224"/>
      <c r="D275" s="189"/>
      <c r="E275" s="183"/>
      <c r="F275" s="183"/>
      <c r="G275" s="183"/>
      <c r="H275" s="35">
        <f>I275+J275</f>
        <v>22727000</v>
      </c>
      <c r="I275" s="35">
        <v>107000</v>
      </c>
      <c r="J275" s="35">
        <v>22620000</v>
      </c>
      <c r="K275" s="35">
        <v>11.79</v>
      </c>
      <c r="L275" s="35">
        <f>H275*K275</f>
        <v>267951329.99999997</v>
      </c>
      <c r="M275" s="35">
        <f t="shared" si="21"/>
        <v>1261530</v>
      </c>
      <c r="N275" s="35">
        <f t="shared" si="18"/>
        <v>266689799.99999997</v>
      </c>
      <c r="O275" s="132" t="s">
        <v>508</v>
      </c>
      <c r="P275" s="62">
        <v>45641</v>
      </c>
      <c r="Q275" s="118"/>
      <c r="R275" s="65"/>
      <c r="S275" s="180"/>
      <c r="T275" s="180"/>
      <c r="U275" s="23" t="s">
        <v>316</v>
      </c>
    </row>
    <row r="276" spans="1:21" ht="53.25" customHeight="1">
      <c r="A276" s="90"/>
      <c r="B276" s="186"/>
      <c r="C276" s="224"/>
      <c r="D276" s="189"/>
      <c r="E276" s="183"/>
      <c r="F276" s="183"/>
      <c r="G276" s="183"/>
      <c r="H276" s="35">
        <v>119000</v>
      </c>
      <c r="I276" s="35">
        <v>0</v>
      </c>
      <c r="J276" s="35">
        <v>119000</v>
      </c>
      <c r="K276" s="35">
        <v>10.72</v>
      </c>
      <c r="L276" s="35">
        <f t="shared" si="19"/>
        <v>1275680</v>
      </c>
      <c r="M276" s="35">
        <f t="shared" si="21"/>
        <v>0</v>
      </c>
      <c r="N276" s="35">
        <f t="shared" si="18"/>
        <v>1275680</v>
      </c>
      <c r="O276" s="131" t="s">
        <v>491</v>
      </c>
      <c r="P276" s="62">
        <v>45597</v>
      </c>
      <c r="Q276" s="118">
        <v>0</v>
      </c>
      <c r="R276" s="65"/>
      <c r="S276" s="180"/>
      <c r="T276" s="180"/>
      <c r="U276" s="23"/>
    </row>
    <row r="277" spans="1:21" ht="44.25" customHeight="1">
      <c r="A277" s="41"/>
      <c r="B277" s="186"/>
      <c r="C277" s="224"/>
      <c r="D277" s="189"/>
      <c r="E277" s="183"/>
      <c r="F277" s="183"/>
      <c r="G277" s="183"/>
      <c r="H277" s="35">
        <v>67245000</v>
      </c>
      <c r="I277" s="35">
        <v>20478000</v>
      </c>
      <c r="J277" s="35">
        <v>46767000</v>
      </c>
      <c r="K277" s="35">
        <v>10.72</v>
      </c>
      <c r="L277" s="4">
        <f t="shared" si="19"/>
        <v>720866400</v>
      </c>
      <c r="M277" s="35">
        <f t="shared" si="21"/>
        <v>219524160</v>
      </c>
      <c r="N277" s="35">
        <f t="shared" si="18"/>
        <v>501342240.00000006</v>
      </c>
      <c r="O277" s="16" t="s">
        <v>111</v>
      </c>
      <c r="P277" s="62" t="s">
        <v>256</v>
      </c>
      <c r="Q277" s="165" t="s">
        <v>279</v>
      </c>
      <c r="R277" s="65"/>
      <c r="S277" s="180"/>
      <c r="T277" s="180"/>
      <c r="U277" s="16" t="s">
        <v>232</v>
      </c>
    </row>
    <row r="278" spans="1:21" ht="44.25" customHeight="1">
      <c r="A278" s="50"/>
      <c r="B278" s="187"/>
      <c r="C278" s="225"/>
      <c r="D278" s="190"/>
      <c r="E278" s="184"/>
      <c r="F278" s="184"/>
      <c r="G278" s="184"/>
      <c r="H278" s="35">
        <v>24936000</v>
      </c>
      <c r="I278" s="35">
        <v>93000</v>
      </c>
      <c r="J278" s="35">
        <v>24843000</v>
      </c>
      <c r="K278" s="35">
        <v>14.01</v>
      </c>
      <c r="L278" s="4">
        <f t="shared" si="19"/>
        <v>349353360</v>
      </c>
      <c r="M278" s="35">
        <f t="shared" si="21"/>
        <v>1302930</v>
      </c>
      <c r="N278" s="35">
        <f t="shared" si="18"/>
        <v>348050430</v>
      </c>
      <c r="O278" s="16" t="s">
        <v>619</v>
      </c>
      <c r="P278" s="62">
        <v>45641</v>
      </c>
      <c r="Q278" s="165"/>
      <c r="R278" s="65"/>
      <c r="S278" s="181"/>
      <c r="T278" s="181"/>
      <c r="U278" s="16"/>
    </row>
    <row r="279" spans="1:21" ht="54.75" customHeight="1">
      <c r="A279" s="50"/>
      <c r="B279" s="185">
        <v>72</v>
      </c>
      <c r="C279" s="188" t="s">
        <v>200</v>
      </c>
      <c r="D279" s="188" t="s">
        <v>1</v>
      </c>
      <c r="E279" s="182">
        <f>F279+G279</f>
        <v>57000</v>
      </c>
      <c r="F279" s="204">
        <v>21000</v>
      </c>
      <c r="G279" s="204">
        <v>36000</v>
      </c>
      <c r="H279" s="35">
        <v>46500</v>
      </c>
      <c r="I279" s="35">
        <v>10500</v>
      </c>
      <c r="J279" s="35">
        <v>36000</v>
      </c>
      <c r="K279" s="35">
        <v>10.56</v>
      </c>
      <c r="L279" s="35">
        <f t="shared" si="19"/>
        <v>491040</v>
      </c>
      <c r="M279" s="35">
        <f t="shared" si="21"/>
        <v>110880</v>
      </c>
      <c r="N279" s="35">
        <f t="shared" si="18"/>
        <v>380160</v>
      </c>
      <c r="O279" s="132" t="s">
        <v>396</v>
      </c>
      <c r="P279" s="62">
        <v>45566</v>
      </c>
      <c r="Q279" s="118"/>
      <c r="R279" s="65"/>
      <c r="S279" s="194">
        <v>100</v>
      </c>
      <c r="T279" s="194">
        <v>2.58</v>
      </c>
      <c r="U279" s="23" t="s">
        <v>316</v>
      </c>
    </row>
    <row r="280" spans="1:21" ht="30">
      <c r="A280" s="31"/>
      <c r="B280" s="187"/>
      <c r="C280" s="190"/>
      <c r="D280" s="190"/>
      <c r="E280" s="184"/>
      <c r="F280" s="205"/>
      <c r="G280" s="205"/>
      <c r="H280" s="35">
        <v>46500</v>
      </c>
      <c r="I280" s="35">
        <v>10500</v>
      </c>
      <c r="J280" s="35">
        <v>36000</v>
      </c>
      <c r="K280" s="35">
        <v>10.56</v>
      </c>
      <c r="L280" s="4">
        <f t="shared" si="19"/>
        <v>491040</v>
      </c>
      <c r="M280" s="35">
        <f t="shared" si="21"/>
        <v>110880</v>
      </c>
      <c r="N280" s="35">
        <f t="shared" si="18"/>
        <v>380160</v>
      </c>
      <c r="O280" s="16" t="s">
        <v>286</v>
      </c>
      <c r="P280" s="62">
        <v>45366</v>
      </c>
      <c r="Q280" s="165">
        <v>1</v>
      </c>
      <c r="R280" s="65"/>
      <c r="S280" s="196"/>
      <c r="T280" s="196"/>
      <c r="U280" s="16"/>
    </row>
    <row r="281" spans="1:21" ht="51" customHeight="1">
      <c r="A281" s="31">
        <v>75</v>
      </c>
      <c r="B281" s="185">
        <v>73</v>
      </c>
      <c r="C281" s="188" t="s">
        <v>201</v>
      </c>
      <c r="D281" s="188" t="s">
        <v>1</v>
      </c>
      <c r="E281" s="182">
        <f>F281+G281</f>
        <v>19458150</v>
      </c>
      <c r="F281" s="182">
        <v>11783200</v>
      </c>
      <c r="G281" s="182">
        <v>7674950</v>
      </c>
      <c r="H281" s="35">
        <v>249500</v>
      </c>
      <c r="I281" s="35">
        <v>0</v>
      </c>
      <c r="J281" s="35">
        <v>249500</v>
      </c>
      <c r="K281" s="35">
        <v>10.72</v>
      </c>
      <c r="L281" s="4">
        <f t="shared" si="19"/>
        <v>2674640</v>
      </c>
      <c r="M281" s="35">
        <v>0</v>
      </c>
      <c r="N281" s="35">
        <f t="shared" si="18"/>
        <v>2674640</v>
      </c>
      <c r="O281" s="16" t="s">
        <v>278</v>
      </c>
      <c r="P281" s="62">
        <v>45301</v>
      </c>
      <c r="Q281" s="165">
        <v>1</v>
      </c>
      <c r="R281" s="65"/>
      <c r="S281" s="179">
        <v>100</v>
      </c>
      <c r="T281" s="179">
        <v>6.286851851851852</v>
      </c>
      <c r="U281" s="23" t="s">
        <v>39</v>
      </c>
    </row>
    <row r="282" spans="1:21" ht="51" customHeight="1">
      <c r="A282" s="90"/>
      <c r="B282" s="186"/>
      <c r="C282" s="189"/>
      <c r="D282" s="189"/>
      <c r="E282" s="183"/>
      <c r="F282" s="183"/>
      <c r="G282" s="183"/>
      <c r="H282" s="35">
        <v>7104500</v>
      </c>
      <c r="I282" s="35">
        <v>0</v>
      </c>
      <c r="J282" s="35">
        <v>7104500</v>
      </c>
      <c r="K282" s="35">
        <v>10.72</v>
      </c>
      <c r="L282" s="4">
        <f>H282*K282</f>
        <v>76160240</v>
      </c>
      <c r="M282" s="35">
        <v>0</v>
      </c>
      <c r="N282" s="35">
        <f>J282*K282</f>
        <v>76160240</v>
      </c>
      <c r="O282" s="8" t="s">
        <v>530</v>
      </c>
      <c r="P282" s="62">
        <v>45566</v>
      </c>
      <c r="Q282" s="165">
        <v>1</v>
      </c>
      <c r="R282" s="65"/>
      <c r="S282" s="180"/>
      <c r="T282" s="180"/>
      <c r="U282" s="23"/>
    </row>
    <row r="283" spans="1:21" ht="51" customHeight="1">
      <c r="A283" s="90"/>
      <c r="B283" s="186"/>
      <c r="C283" s="189"/>
      <c r="D283" s="189"/>
      <c r="E283" s="183"/>
      <c r="F283" s="183"/>
      <c r="G283" s="183"/>
      <c r="H283" s="35">
        <v>101000</v>
      </c>
      <c r="I283" s="35">
        <v>0</v>
      </c>
      <c r="J283" s="35">
        <v>101000</v>
      </c>
      <c r="K283" s="35">
        <v>10.72</v>
      </c>
      <c r="L283" s="4">
        <f>H283*K283</f>
        <v>1082720</v>
      </c>
      <c r="M283" s="35">
        <v>0</v>
      </c>
      <c r="N283" s="35">
        <f>J283*K283</f>
        <v>1082720</v>
      </c>
      <c r="O283" s="131" t="s">
        <v>493</v>
      </c>
      <c r="P283" s="62">
        <v>45566</v>
      </c>
      <c r="Q283" s="118">
        <v>0</v>
      </c>
      <c r="R283" s="65"/>
      <c r="S283" s="180"/>
      <c r="T283" s="180"/>
      <c r="U283" s="23"/>
    </row>
    <row r="284" spans="1:21" ht="57" customHeight="1">
      <c r="A284" s="41"/>
      <c r="B284" s="186"/>
      <c r="C284" s="189"/>
      <c r="D284" s="189"/>
      <c r="E284" s="183"/>
      <c r="F284" s="183"/>
      <c r="G284" s="183"/>
      <c r="H284" s="35">
        <v>19671500</v>
      </c>
      <c r="I284" s="35">
        <v>12913000</v>
      </c>
      <c r="J284" s="35">
        <v>6758500</v>
      </c>
      <c r="K284" s="35">
        <v>10.72</v>
      </c>
      <c r="L284" s="4">
        <f t="shared" si="19"/>
        <v>210878480</v>
      </c>
      <c r="M284" s="35">
        <f>I284*K284</f>
        <v>138427360</v>
      </c>
      <c r="N284" s="35">
        <f t="shared" si="18"/>
        <v>72451120</v>
      </c>
      <c r="O284" s="16" t="s">
        <v>112</v>
      </c>
      <c r="P284" s="62" t="s">
        <v>257</v>
      </c>
      <c r="Q284" s="165" t="s">
        <v>279</v>
      </c>
      <c r="R284" s="65"/>
      <c r="S284" s="180"/>
      <c r="T284" s="180"/>
      <c r="U284" s="23" t="s">
        <v>233</v>
      </c>
    </row>
    <row r="285" spans="1:21" ht="57" customHeight="1">
      <c r="A285" s="50"/>
      <c r="B285" s="187"/>
      <c r="C285" s="190"/>
      <c r="D285" s="190"/>
      <c r="E285" s="184"/>
      <c r="F285" s="184"/>
      <c r="G285" s="184"/>
      <c r="H285" s="35">
        <v>430000</v>
      </c>
      <c r="I285" s="35">
        <v>0</v>
      </c>
      <c r="J285" s="35">
        <v>430000</v>
      </c>
      <c r="K285" s="35">
        <v>10.72</v>
      </c>
      <c r="L285" s="4">
        <f t="shared" si="19"/>
        <v>4609600</v>
      </c>
      <c r="M285" s="35">
        <v>0</v>
      </c>
      <c r="N285" s="35">
        <f t="shared" si="18"/>
        <v>4609600</v>
      </c>
      <c r="O285" s="16" t="s">
        <v>580</v>
      </c>
      <c r="P285" s="62">
        <v>45519</v>
      </c>
      <c r="Q285" s="165"/>
      <c r="R285" s="65"/>
      <c r="S285" s="181"/>
      <c r="T285" s="181"/>
      <c r="U285" s="23"/>
    </row>
    <row r="286" spans="1:21" ht="85.5" customHeight="1">
      <c r="A286" s="31">
        <v>76</v>
      </c>
      <c r="B286" s="185">
        <v>74</v>
      </c>
      <c r="C286" s="188" t="s">
        <v>202</v>
      </c>
      <c r="D286" s="188" t="s">
        <v>1</v>
      </c>
      <c r="E286" s="182">
        <f>F286+G286</f>
        <v>23308225</v>
      </c>
      <c r="F286" s="182">
        <v>8844840</v>
      </c>
      <c r="G286" s="182">
        <v>14463385</v>
      </c>
      <c r="H286" s="35">
        <v>24301800</v>
      </c>
      <c r="I286" s="35">
        <v>9834600</v>
      </c>
      <c r="J286" s="35">
        <v>14467200</v>
      </c>
      <c r="K286" s="35">
        <v>12.84</v>
      </c>
      <c r="L286" s="4">
        <f t="shared" si="19"/>
        <v>312035112</v>
      </c>
      <c r="M286" s="35">
        <f>I286*K286</f>
        <v>126276264</v>
      </c>
      <c r="N286" s="35">
        <f t="shared" si="18"/>
        <v>185758848</v>
      </c>
      <c r="O286" s="8" t="s">
        <v>113</v>
      </c>
      <c r="P286" s="62" t="s">
        <v>258</v>
      </c>
      <c r="Q286" s="165" t="s">
        <v>337</v>
      </c>
      <c r="R286" s="65" t="s">
        <v>599</v>
      </c>
      <c r="S286" s="194">
        <v>100</v>
      </c>
      <c r="T286" s="194">
        <v>2.0968085106382977</v>
      </c>
      <c r="U286" s="23"/>
    </row>
    <row r="287" spans="1:21" ht="54" customHeight="1">
      <c r="A287" s="86"/>
      <c r="B287" s="187"/>
      <c r="C287" s="190"/>
      <c r="D287" s="190"/>
      <c r="E287" s="184"/>
      <c r="F287" s="184"/>
      <c r="G287" s="184"/>
      <c r="H287" s="35">
        <v>12890400</v>
      </c>
      <c r="I287" s="35">
        <v>0</v>
      </c>
      <c r="J287" s="35">
        <v>12890400</v>
      </c>
      <c r="K287" s="35">
        <v>12.84</v>
      </c>
      <c r="L287" s="4">
        <f t="shared" si="19"/>
        <v>165512736</v>
      </c>
      <c r="M287" s="35">
        <f>I287*K287</f>
        <v>0</v>
      </c>
      <c r="N287" s="35">
        <f t="shared" si="18"/>
        <v>165512736</v>
      </c>
      <c r="O287" s="8" t="s">
        <v>478</v>
      </c>
      <c r="P287" s="62">
        <v>45566</v>
      </c>
      <c r="Q287" s="118">
        <v>0</v>
      </c>
      <c r="R287" s="65"/>
      <c r="S287" s="196"/>
      <c r="T287" s="196"/>
      <c r="U287" s="23"/>
    </row>
    <row r="288" spans="1:21" ht="45" customHeight="1">
      <c r="A288" s="31">
        <v>77</v>
      </c>
      <c r="B288" s="185">
        <v>75</v>
      </c>
      <c r="C288" s="188" t="s">
        <v>203</v>
      </c>
      <c r="D288" s="188" t="s">
        <v>1</v>
      </c>
      <c r="E288" s="182">
        <f>F288+G288</f>
        <v>3861900</v>
      </c>
      <c r="F288" s="182">
        <v>2231000</v>
      </c>
      <c r="G288" s="182">
        <v>1630900</v>
      </c>
      <c r="H288" s="35">
        <v>1674600</v>
      </c>
      <c r="I288" s="35">
        <v>0</v>
      </c>
      <c r="J288" s="35">
        <v>1674600</v>
      </c>
      <c r="K288" s="35">
        <v>24.92</v>
      </c>
      <c r="L288" s="4">
        <f t="shared" si="19"/>
        <v>41731032</v>
      </c>
      <c r="M288" s="35">
        <v>0</v>
      </c>
      <c r="N288" s="35">
        <f t="shared" si="18"/>
        <v>41731032</v>
      </c>
      <c r="O288" s="135" t="s">
        <v>114</v>
      </c>
      <c r="P288" s="62" t="s">
        <v>259</v>
      </c>
      <c r="Q288" s="165" t="s">
        <v>338</v>
      </c>
      <c r="R288" s="65" t="s">
        <v>459</v>
      </c>
      <c r="S288" s="179">
        <v>100</v>
      </c>
      <c r="T288" s="179">
        <v>2.2928571428571427</v>
      </c>
      <c r="U288" s="23"/>
    </row>
    <row r="289" spans="1:21" ht="54" customHeight="1">
      <c r="A289" s="31"/>
      <c r="B289" s="186"/>
      <c r="C289" s="189"/>
      <c r="D289" s="189"/>
      <c r="E289" s="183"/>
      <c r="F289" s="183"/>
      <c r="G289" s="183"/>
      <c r="H289" s="35">
        <v>2155800</v>
      </c>
      <c r="I289" s="35">
        <v>2155800</v>
      </c>
      <c r="J289" s="35">
        <v>0</v>
      </c>
      <c r="K289" s="35">
        <v>24.92</v>
      </c>
      <c r="L289" s="4">
        <f t="shared" si="19"/>
        <v>53722536</v>
      </c>
      <c r="M289" s="35">
        <f>I289*K289</f>
        <v>53722536</v>
      </c>
      <c r="N289" s="35">
        <v>0</v>
      </c>
      <c r="O289" s="8" t="s">
        <v>345</v>
      </c>
      <c r="P289" s="62">
        <v>45550</v>
      </c>
      <c r="Q289" s="118">
        <v>0</v>
      </c>
      <c r="R289" s="65"/>
      <c r="S289" s="180"/>
      <c r="T289" s="180"/>
      <c r="U289" s="23"/>
    </row>
    <row r="290" spans="1:21" ht="54" customHeight="1">
      <c r="A290" s="86"/>
      <c r="B290" s="187"/>
      <c r="C290" s="190"/>
      <c r="D290" s="190"/>
      <c r="E290" s="184"/>
      <c r="F290" s="184"/>
      <c r="G290" s="184"/>
      <c r="H290" s="35">
        <v>1674000</v>
      </c>
      <c r="I290" s="35">
        <v>0</v>
      </c>
      <c r="J290" s="35">
        <v>1674000</v>
      </c>
      <c r="K290" s="35">
        <v>24.92</v>
      </c>
      <c r="L290" s="4">
        <f t="shared" si="19"/>
        <v>41716080</v>
      </c>
      <c r="M290" s="35">
        <f>I290*K290</f>
        <v>0</v>
      </c>
      <c r="N290" s="35">
        <f>J290*K290</f>
        <v>41716080</v>
      </c>
      <c r="O290" s="8" t="s">
        <v>486</v>
      </c>
      <c r="P290" s="62">
        <v>45566</v>
      </c>
      <c r="Q290" s="118">
        <v>0</v>
      </c>
      <c r="R290" s="65"/>
      <c r="S290" s="181"/>
      <c r="T290" s="181"/>
      <c r="U290" s="23"/>
    </row>
    <row r="291" spans="1:21" ht="45" customHeight="1">
      <c r="A291" s="31">
        <v>78</v>
      </c>
      <c r="B291" s="185">
        <v>76</v>
      </c>
      <c r="C291" s="188" t="s">
        <v>204</v>
      </c>
      <c r="D291" s="188" t="s">
        <v>1</v>
      </c>
      <c r="E291" s="182">
        <f>F291+G291</f>
        <v>5762177</v>
      </c>
      <c r="F291" s="182">
        <v>3856550</v>
      </c>
      <c r="G291" s="182">
        <v>1905627</v>
      </c>
      <c r="H291" s="35">
        <v>1974400</v>
      </c>
      <c r="I291" s="35">
        <v>0</v>
      </c>
      <c r="J291" s="35">
        <v>1974400</v>
      </c>
      <c r="K291" s="35">
        <v>29.48</v>
      </c>
      <c r="L291" s="4">
        <f t="shared" si="19"/>
        <v>58205312</v>
      </c>
      <c r="M291" s="35">
        <v>0</v>
      </c>
      <c r="N291" s="35">
        <f aca="true" t="shared" si="22" ref="N291:N301">J291*K291</f>
        <v>58205312</v>
      </c>
      <c r="O291" s="8" t="s">
        <v>273</v>
      </c>
      <c r="P291" s="62">
        <v>45323</v>
      </c>
      <c r="Q291" s="165">
        <v>1</v>
      </c>
      <c r="R291" s="65"/>
      <c r="S291" s="179">
        <v>100</v>
      </c>
      <c r="T291" s="179">
        <v>2.3931428571428572</v>
      </c>
      <c r="U291" s="23"/>
    </row>
    <row r="292" spans="1:21" ht="45" customHeight="1">
      <c r="A292" s="90"/>
      <c r="B292" s="186"/>
      <c r="C292" s="189"/>
      <c r="D292" s="189"/>
      <c r="E292" s="183"/>
      <c r="F292" s="183"/>
      <c r="G292" s="183"/>
      <c r="H292" s="35">
        <v>1998800</v>
      </c>
      <c r="I292" s="35">
        <v>0</v>
      </c>
      <c r="J292" s="35">
        <v>1998800</v>
      </c>
      <c r="K292" s="35">
        <v>29.48</v>
      </c>
      <c r="L292" s="4">
        <f>H292*K292</f>
        <v>58924624</v>
      </c>
      <c r="M292" s="35">
        <v>0</v>
      </c>
      <c r="N292" s="35">
        <f>J292*K292</f>
        <v>58924624</v>
      </c>
      <c r="O292" s="133" t="s">
        <v>541</v>
      </c>
      <c r="P292" s="62" t="s">
        <v>385</v>
      </c>
      <c r="Q292" s="118" t="s">
        <v>561</v>
      </c>
      <c r="R292" s="65"/>
      <c r="S292" s="180"/>
      <c r="T292" s="180"/>
      <c r="U292" s="23"/>
    </row>
    <row r="293" spans="1:21" ht="30">
      <c r="A293" s="31"/>
      <c r="B293" s="187"/>
      <c r="C293" s="189"/>
      <c r="D293" s="190"/>
      <c r="E293" s="184"/>
      <c r="F293" s="184"/>
      <c r="G293" s="184"/>
      <c r="H293" s="35">
        <v>3718000</v>
      </c>
      <c r="I293" s="35">
        <v>3718000</v>
      </c>
      <c r="J293" s="35">
        <v>0</v>
      </c>
      <c r="K293" s="35">
        <v>29.48</v>
      </c>
      <c r="L293" s="4">
        <f t="shared" si="19"/>
        <v>109606640</v>
      </c>
      <c r="M293" s="35">
        <f>I293*K293</f>
        <v>109606640</v>
      </c>
      <c r="N293" s="35">
        <f t="shared" si="22"/>
        <v>0</v>
      </c>
      <c r="O293" s="131" t="s">
        <v>357</v>
      </c>
      <c r="P293" s="62">
        <v>45474</v>
      </c>
      <c r="Q293" s="165">
        <v>0.26</v>
      </c>
      <c r="R293" s="65"/>
      <c r="S293" s="218"/>
      <c r="T293" s="218"/>
      <c r="U293" s="23"/>
    </row>
    <row r="294" spans="1:21" ht="59.25" customHeight="1">
      <c r="A294" s="31">
        <v>79</v>
      </c>
      <c r="B294" s="185">
        <v>77</v>
      </c>
      <c r="C294" s="188" t="s">
        <v>205</v>
      </c>
      <c r="D294" s="188" t="s">
        <v>1</v>
      </c>
      <c r="E294" s="182">
        <f>F294+G294</f>
        <v>38887130</v>
      </c>
      <c r="F294" s="182">
        <v>20138380</v>
      </c>
      <c r="G294" s="182">
        <v>18748750</v>
      </c>
      <c r="H294" s="35">
        <v>278400</v>
      </c>
      <c r="I294" s="35">
        <v>0</v>
      </c>
      <c r="J294" s="35">
        <v>278400</v>
      </c>
      <c r="K294" s="35">
        <v>12.68</v>
      </c>
      <c r="L294" s="4">
        <f t="shared" si="19"/>
        <v>3530112</v>
      </c>
      <c r="M294" s="35">
        <v>0</v>
      </c>
      <c r="N294" s="35">
        <f t="shared" si="22"/>
        <v>3530112</v>
      </c>
      <c r="O294" s="8" t="s">
        <v>115</v>
      </c>
      <c r="P294" s="62">
        <v>45301</v>
      </c>
      <c r="Q294" s="165">
        <v>1</v>
      </c>
      <c r="R294" s="65"/>
      <c r="S294" s="180">
        <v>100</v>
      </c>
      <c r="T294" s="180">
        <v>2.652939393939394</v>
      </c>
      <c r="U294" s="23" t="s">
        <v>39</v>
      </c>
    </row>
    <row r="295" spans="1:21" ht="30">
      <c r="A295" s="31"/>
      <c r="B295" s="186"/>
      <c r="C295" s="189"/>
      <c r="D295" s="189"/>
      <c r="E295" s="183"/>
      <c r="F295" s="183"/>
      <c r="G295" s="183"/>
      <c r="H295" s="35">
        <v>17768400</v>
      </c>
      <c r="I295" s="35">
        <v>0</v>
      </c>
      <c r="J295" s="35">
        <v>17768400</v>
      </c>
      <c r="K295" s="35">
        <v>12.68</v>
      </c>
      <c r="L295" s="4">
        <f t="shared" si="19"/>
        <v>225303312</v>
      </c>
      <c r="M295" s="35">
        <v>0</v>
      </c>
      <c r="N295" s="35">
        <f t="shared" si="22"/>
        <v>225303312</v>
      </c>
      <c r="O295" s="8" t="s">
        <v>116</v>
      </c>
      <c r="P295" s="62" t="s">
        <v>460</v>
      </c>
      <c r="Q295" s="165" t="s">
        <v>600</v>
      </c>
      <c r="R295" s="65" t="s">
        <v>601</v>
      </c>
      <c r="S295" s="180"/>
      <c r="T295" s="180"/>
      <c r="U295" s="23"/>
    </row>
    <row r="296" spans="1:21" ht="30">
      <c r="A296" s="31"/>
      <c r="B296" s="186"/>
      <c r="C296" s="189"/>
      <c r="D296" s="189"/>
      <c r="E296" s="183"/>
      <c r="F296" s="183"/>
      <c r="G296" s="183"/>
      <c r="H296" s="35">
        <v>20137200</v>
      </c>
      <c r="I296" s="35">
        <v>20137200</v>
      </c>
      <c r="J296" s="35">
        <v>0</v>
      </c>
      <c r="K296" s="35">
        <v>12.68</v>
      </c>
      <c r="L296" s="4">
        <f t="shared" si="19"/>
        <v>255339696</v>
      </c>
      <c r="M296" s="35">
        <f aca="true" t="shared" si="23" ref="M296:M305">I296*K296</f>
        <v>255339696</v>
      </c>
      <c r="N296" s="35">
        <f t="shared" si="22"/>
        <v>0</v>
      </c>
      <c r="O296" s="8" t="s">
        <v>344</v>
      </c>
      <c r="P296" s="62">
        <v>45550</v>
      </c>
      <c r="Q296" s="118">
        <v>0</v>
      </c>
      <c r="R296" s="65"/>
      <c r="S296" s="180"/>
      <c r="T296" s="180"/>
      <c r="U296" s="23"/>
    </row>
    <row r="297" spans="1:21" ht="30">
      <c r="A297" s="86"/>
      <c r="B297" s="186"/>
      <c r="C297" s="189"/>
      <c r="D297" s="189"/>
      <c r="E297" s="183"/>
      <c r="F297" s="183"/>
      <c r="G297" s="184"/>
      <c r="H297" s="35">
        <v>19269600</v>
      </c>
      <c r="I297" s="35">
        <v>1714800</v>
      </c>
      <c r="J297" s="35">
        <v>17554800</v>
      </c>
      <c r="K297" s="35">
        <v>12.68</v>
      </c>
      <c r="L297" s="4">
        <f t="shared" si="19"/>
        <v>244338528</v>
      </c>
      <c r="M297" s="35">
        <f t="shared" si="23"/>
        <v>21743664</v>
      </c>
      <c r="N297" s="35">
        <f t="shared" si="22"/>
        <v>222594864</v>
      </c>
      <c r="O297" s="8" t="s">
        <v>485</v>
      </c>
      <c r="P297" s="62">
        <v>45566</v>
      </c>
      <c r="Q297" s="118">
        <v>0</v>
      </c>
      <c r="R297" s="65"/>
      <c r="S297" s="181"/>
      <c r="T297" s="181"/>
      <c r="U297" s="23"/>
    </row>
    <row r="298" spans="1:21" ht="30">
      <c r="A298" s="90"/>
      <c r="B298" s="185">
        <v>78</v>
      </c>
      <c r="C298" s="188" t="s">
        <v>206</v>
      </c>
      <c r="D298" s="191" t="s">
        <v>1</v>
      </c>
      <c r="E298" s="182">
        <f>F298+G298</f>
        <v>53630102</v>
      </c>
      <c r="F298" s="204">
        <v>37445734</v>
      </c>
      <c r="G298" s="204">
        <v>16184368</v>
      </c>
      <c r="H298" s="35">
        <v>25212800</v>
      </c>
      <c r="I298" s="35">
        <v>9348000</v>
      </c>
      <c r="J298" s="35">
        <v>15864800</v>
      </c>
      <c r="K298" s="35">
        <v>25.33</v>
      </c>
      <c r="L298" s="4">
        <f>H298*K298</f>
        <v>638640224</v>
      </c>
      <c r="M298" s="35">
        <f>I298*K298</f>
        <v>236784839.99999997</v>
      </c>
      <c r="N298" s="35">
        <f>J298*K298</f>
        <v>401855384</v>
      </c>
      <c r="O298" s="133" t="s">
        <v>584</v>
      </c>
      <c r="P298" s="62" t="s">
        <v>386</v>
      </c>
      <c r="Q298" s="118">
        <v>0</v>
      </c>
      <c r="R298" s="65"/>
      <c r="S298" s="194">
        <f>(H298+H299+H300)*100/69814470</f>
        <v>113.20289332569595</v>
      </c>
      <c r="T298" s="194">
        <v>5.54530303030303</v>
      </c>
      <c r="U298" s="23"/>
    </row>
    <row r="299" spans="1:21" ht="30">
      <c r="A299" s="90"/>
      <c r="B299" s="186"/>
      <c r="C299" s="189"/>
      <c r="D299" s="192"/>
      <c r="E299" s="183"/>
      <c r="F299" s="209"/>
      <c r="G299" s="209"/>
      <c r="H299" s="35">
        <v>540000</v>
      </c>
      <c r="I299" s="35">
        <v>540000</v>
      </c>
      <c r="J299" s="35">
        <v>0</v>
      </c>
      <c r="K299" s="35">
        <v>25.33</v>
      </c>
      <c r="L299" s="4">
        <f>H299*K299</f>
        <v>13678200</v>
      </c>
      <c r="M299" s="35">
        <f>I299*K299</f>
        <v>13678200</v>
      </c>
      <c r="N299" s="35">
        <f>J299*K299</f>
        <v>0</v>
      </c>
      <c r="O299" s="133" t="s">
        <v>544</v>
      </c>
      <c r="P299" s="62">
        <v>45580</v>
      </c>
      <c r="Q299" s="118">
        <v>0</v>
      </c>
      <c r="R299" s="65"/>
      <c r="S299" s="195"/>
      <c r="T299" s="195"/>
      <c r="U299" s="23"/>
    </row>
    <row r="300" spans="1:21" ht="30">
      <c r="A300" s="31"/>
      <c r="B300" s="187"/>
      <c r="C300" s="190"/>
      <c r="D300" s="193"/>
      <c r="E300" s="184"/>
      <c r="F300" s="205"/>
      <c r="G300" s="205"/>
      <c r="H300" s="21">
        <f>37443200+15836000</f>
        <v>53279200</v>
      </c>
      <c r="I300" s="35">
        <v>37443200</v>
      </c>
      <c r="J300" s="35">
        <v>15836000</v>
      </c>
      <c r="K300" s="35">
        <v>25.33</v>
      </c>
      <c r="L300" s="4">
        <f t="shared" si="19"/>
        <v>1349562136</v>
      </c>
      <c r="M300" s="35">
        <f t="shared" si="23"/>
        <v>948436255.9999999</v>
      </c>
      <c r="N300" s="35">
        <f t="shared" si="22"/>
        <v>401125880</v>
      </c>
      <c r="O300" s="8" t="s">
        <v>287</v>
      </c>
      <c r="P300" s="62">
        <v>45383</v>
      </c>
      <c r="Q300" s="165">
        <v>0.54</v>
      </c>
      <c r="R300" s="65" t="s">
        <v>408</v>
      </c>
      <c r="S300" s="259"/>
      <c r="T300" s="259"/>
      <c r="U300" s="23"/>
    </row>
    <row r="301" spans="1:21" ht="55.5" customHeight="1">
      <c r="A301" s="31">
        <v>81</v>
      </c>
      <c r="B301" s="185">
        <v>79</v>
      </c>
      <c r="C301" s="230" t="s">
        <v>207</v>
      </c>
      <c r="D301" s="188" t="s">
        <v>1</v>
      </c>
      <c r="E301" s="182">
        <f>F301+G301</f>
        <v>18324750</v>
      </c>
      <c r="F301" s="182">
        <v>6525500</v>
      </c>
      <c r="G301" s="182">
        <v>11799250</v>
      </c>
      <c r="H301" s="21">
        <v>18253250</v>
      </c>
      <c r="I301" s="21">
        <v>6453500</v>
      </c>
      <c r="J301" s="35">
        <v>11799750</v>
      </c>
      <c r="K301" s="21">
        <v>24.05</v>
      </c>
      <c r="L301" s="26">
        <f t="shared" si="19"/>
        <v>438990662.5</v>
      </c>
      <c r="M301" s="35">
        <f t="shared" si="23"/>
        <v>155206675</v>
      </c>
      <c r="N301" s="35">
        <f t="shared" si="22"/>
        <v>283783987.5</v>
      </c>
      <c r="O301" s="8" t="s">
        <v>117</v>
      </c>
      <c r="P301" s="62">
        <v>45412</v>
      </c>
      <c r="Q301" s="165">
        <v>1</v>
      </c>
      <c r="R301" s="65"/>
      <c r="S301" s="180">
        <v>100</v>
      </c>
      <c r="T301" s="180">
        <v>4.37</v>
      </c>
      <c r="U301" s="23"/>
    </row>
    <row r="302" spans="1:21" ht="55.5" customHeight="1">
      <c r="A302" s="90"/>
      <c r="B302" s="186"/>
      <c r="C302" s="230"/>
      <c r="D302" s="189"/>
      <c r="E302" s="183"/>
      <c r="F302" s="183"/>
      <c r="G302" s="183"/>
      <c r="H302" s="21">
        <v>11798250</v>
      </c>
      <c r="I302" s="21">
        <v>0</v>
      </c>
      <c r="J302" s="35">
        <v>11798250</v>
      </c>
      <c r="K302" s="21">
        <v>24.02</v>
      </c>
      <c r="L302" s="21">
        <f>H302*K302</f>
        <v>283393965</v>
      </c>
      <c r="M302" s="35">
        <f>I302*K302</f>
        <v>0</v>
      </c>
      <c r="N302" s="35">
        <f>J302*K302</f>
        <v>283393965</v>
      </c>
      <c r="O302" s="133" t="s">
        <v>540</v>
      </c>
      <c r="P302" s="62">
        <v>45596</v>
      </c>
      <c r="Q302" s="118">
        <v>0</v>
      </c>
      <c r="R302" s="65"/>
      <c r="S302" s="180"/>
      <c r="T302" s="180"/>
      <c r="U302" s="23"/>
    </row>
    <row r="303" spans="1:21" ht="45" customHeight="1">
      <c r="A303" s="31"/>
      <c r="B303" s="187"/>
      <c r="C303" s="230"/>
      <c r="D303" s="190"/>
      <c r="E303" s="184"/>
      <c r="F303" s="184"/>
      <c r="G303" s="184"/>
      <c r="H303" s="21">
        <v>72000</v>
      </c>
      <c r="I303" s="21">
        <v>72000</v>
      </c>
      <c r="J303" s="35">
        <v>0</v>
      </c>
      <c r="K303" s="21">
        <v>24.05</v>
      </c>
      <c r="L303" s="21">
        <f t="shared" si="19"/>
        <v>1731600</v>
      </c>
      <c r="M303" s="35">
        <f t="shared" si="23"/>
        <v>1731600</v>
      </c>
      <c r="N303" s="35">
        <v>0</v>
      </c>
      <c r="O303" s="131" t="s">
        <v>325</v>
      </c>
      <c r="P303" s="63">
        <v>45413</v>
      </c>
      <c r="Q303" s="166">
        <v>1</v>
      </c>
      <c r="R303" s="64"/>
      <c r="S303" s="181"/>
      <c r="T303" s="181"/>
      <c r="U303" s="23" t="s">
        <v>39</v>
      </c>
    </row>
    <row r="304" spans="1:21" ht="45" customHeight="1">
      <c r="A304" s="90"/>
      <c r="B304" s="185">
        <v>80</v>
      </c>
      <c r="C304" s="188" t="s">
        <v>208</v>
      </c>
      <c r="D304" s="188" t="s">
        <v>1</v>
      </c>
      <c r="E304" s="182">
        <f>F304+G304</f>
        <v>645750</v>
      </c>
      <c r="F304" s="204">
        <v>424250</v>
      </c>
      <c r="G304" s="204">
        <v>221500</v>
      </c>
      <c r="H304" s="35">
        <v>217000</v>
      </c>
      <c r="I304" s="35">
        <v>0</v>
      </c>
      <c r="J304" s="35">
        <v>217000</v>
      </c>
      <c r="K304" s="35">
        <v>7.42</v>
      </c>
      <c r="L304" s="4">
        <f>H304*K304</f>
        <v>1610140</v>
      </c>
      <c r="M304" s="35">
        <v>0</v>
      </c>
      <c r="N304" s="35">
        <f>J304*K304</f>
        <v>1610140</v>
      </c>
      <c r="O304" s="133" t="s">
        <v>498</v>
      </c>
      <c r="P304" s="63">
        <v>45566</v>
      </c>
      <c r="Q304" s="119">
        <v>0</v>
      </c>
      <c r="R304" s="64"/>
      <c r="S304" s="194">
        <v>100</v>
      </c>
      <c r="T304" s="194">
        <v>2.15</v>
      </c>
      <c r="U304" s="23"/>
    </row>
    <row r="305" spans="1:21" ht="61.5" customHeight="1">
      <c r="A305" s="44">
        <v>84</v>
      </c>
      <c r="B305" s="187"/>
      <c r="C305" s="190"/>
      <c r="D305" s="190"/>
      <c r="E305" s="184"/>
      <c r="F305" s="205"/>
      <c r="G305" s="205"/>
      <c r="H305" s="35">
        <v>650250</v>
      </c>
      <c r="I305" s="35">
        <v>424250</v>
      </c>
      <c r="J305" s="35">
        <v>226000</v>
      </c>
      <c r="K305" s="35">
        <v>7.42</v>
      </c>
      <c r="L305" s="4">
        <f t="shared" si="19"/>
        <v>4824855</v>
      </c>
      <c r="M305" s="35">
        <f t="shared" si="23"/>
        <v>3147935</v>
      </c>
      <c r="N305" s="35">
        <f>J305*K305</f>
        <v>1676920</v>
      </c>
      <c r="O305" s="140" t="s">
        <v>118</v>
      </c>
      <c r="P305" s="62" t="s">
        <v>256</v>
      </c>
      <c r="Q305" s="165" t="s">
        <v>339</v>
      </c>
      <c r="R305" s="65"/>
      <c r="S305" s="196"/>
      <c r="T305" s="196"/>
      <c r="U305" s="16" t="s">
        <v>233</v>
      </c>
    </row>
    <row r="306" spans="1:21" ht="50.25" customHeight="1">
      <c r="A306" s="31">
        <v>85</v>
      </c>
      <c r="B306" s="185">
        <v>81</v>
      </c>
      <c r="C306" s="230" t="s">
        <v>209</v>
      </c>
      <c r="D306" s="188" t="s">
        <v>1</v>
      </c>
      <c r="E306" s="182">
        <f>F306+G306</f>
        <v>30079828</v>
      </c>
      <c r="F306" s="182">
        <v>17104574</v>
      </c>
      <c r="G306" s="182">
        <v>12975254</v>
      </c>
      <c r="H306" s="35">
        <v>2825000</v>
      </c>
      <c r="I306" s="35">
        <v>0</v>
      </c>
      <c r="J306" s="35">
        <v>2825000</v>
      </c>
      <c r="K306" s="35">
        <v>7.26</v>
      </c>
      <c r="L306" s="4">
        <f>H306*K306</f>
        <v>20509500</v>
      </c>
      <c r="M306" s="35">
        <v>0</v>
      </c>
      <c r="N306" s="35">
        <f>J306*K306</f>
        <v>20509500</v>
      </c>
      <c r="O306" s="16" t="s">
        <v>119</v>
      </c>
      <c r="P306" s="62">
        <v>45301</v>
      </c>
      <c r="Q306" s="165">
        <v>1</v>
      </c>
      <c r="R306" s="65"/>
      <c r="S306" s="179">
        <v>100</v>
      </c>
      <c r="T306" s="179">
        <v>3.980909090909091</v>
      </c>
      <c r="U306" s="23" t="s">
        <v>39</v>
      </c>
    </row>
    <row r="307" spans="1:21" ht="30">
      <c r="A307" s="31"/>
      <c r="B307" s="186"/>
      <c r="C307" s="230"/>
      <c r="D307" s="189"/>
      <c r="E307" s="183"/>
      <c r="F307" s="183"/>
      <c r="G307" s="183"/>
      <c r="H307" s="35">
        <v>16043500</v>
      </c>
      <c r="I307" s="35">
        <v>16043500</v>
      </c>
      <c r="J307" s="35">
        <v>0</v>
      </c>
      <c r="K307" s="35">
        <v>7.26</v>
      </c>
      <c r="L307" s="4">
        <f>H307*K307</f>
        <v>116475810</v>
      </c>
      <c r="M307" s="35">
        <f>I307*K307</f>
        <v>116475810</v>
      </c>
      <c r="N307" s="35">
        <v>0</v>
      </c>
      <c r="O307" s="16" t="s">
        <v>288</v>
      </c>
      <c r="P307" s="62">
        <v>45366</v>
      </c>
      <c r="Q307" s="165">
        <v>0.1663</v>
      </c>
      <c r="R307" s="65" t="s">
        <v>409</v>
      </c>
      <c r="S307" s="218"/>
      <c r="T307" s="218"/>
      <c r="U307" s="16"/>
    </row>
    <row r="308" spans="1:21" ht="30">
      <c r="A308" s="90"/>
      <c r="B308" s="186"/>
      <c r="C308" s="230"/>
      <c r="D308" s="189"/>
      <c r="E308" s="183"/>
      <c r="F308" s="183"/>
      <c r="G308" s="183"/>
      <c r="H308" s="35">
        <v>9742000</v>
      </c>
      <c r="I308" s="35">
        <v>0</v>
      </c>
      <c r="J308" s="35">
        <v>9742000</v>
      </c>
      <c r="K308" s="35">
        <v>7.11</v>
      </c>
      <c r="L308" s="4">
        <v>69312381.6</v>
      </c>
      <c r="M308" s="35">
        <f>I308*K308</f>
        <v>0</v>
      </c>
      <c r="N308" s="35">
        <v>69312381.6</v>
      </c>
      <c r="O308" s="133" t="s">
        <v>595</v>
      </c>
      <c r="P308" s="62">
        <v>45626</v>
      </c>
      <c r="Q308" s="118">
        <v>0</v>
      </c>
      <c r="R308" s="65"/>
      <c r="S308" s="180"/>
      <c r="T308" s="180"/>
      <c r="U308" s="16"/>
    </row>
    <row r="309" spans="1:21" ht="30">
      <c r="A309" s="90"/>
      <c r="B309" s="186"/>
      <c r="C309" s="230"/>
      <c r="D309" s="189"/>
      <c r="E309" s="183"/>
      <c r="F309" s="183"/>
      <c r="G309" s="183"/>
      <c r="H309" s="35">
        <v>1272500</v>
      </c>
      <c r="I309" s="35">
        <v>1272500</v>
      </c>
      <c r="J309" s="35">
        <v>0</v>
      </c>
      <c r="K309" s="35">
        <v>7.26</v>
      </c>
      <c r="L309" s="4">
        <f>H309*K309</f>
        <v>9238350</v>
      </c>
      <c r="M309" s="35">
        <f>I309*K309</f>
        <v>9238350</v>
      </c>
      <c r="N309" s="35">
        <f>J309*K309</f>
        <v>0</v>
      </c>
      <c r="O309" s="133" t="s">
        <v>501</v>
      </c>
      <c r="P309" s="62">
        <v>45535</v>
      </c>
      <c r="Q309" s="118">
        <v>0</v>
      </c>
      <c r="R309" s="65"/>
      <c r="S309" s="180"/>
      <c r="T309" s="180"/>
      <c r="U309" s="16"/>
    </row>
    <row r="310" spans="1:21" ht="30">
      <c r="A310" s="31"/>
      <c r="B310" s="187"/>
      <c r="C310" s="230"/>
      <c r="D310" s="190"/>
      <c r="E310" s="184"/>
      <c r="F310" s="184"/>
      <c r="G310" s="184"/>
      <c r="H310" s="35">
        <v>12975000</v>
      </c>
      <c r="I310" s="35">
        <v>0</v>
      </c>
      <c r="J310" s="35">
        <v>12975000</v>
      </c>
      <c r="K310" s="35">
        <v>7.0422</v>
      </c>
      <c r="L310" s="4">
        <v>91372545</v>
      </c>
      <c r="M310" s="35">
        <f>I310*K310</f>
        <v>0</v>
      </c>
      <c r="N310" s="35">
        <v>91372545</v>
      </c>
      <c r="O310" s="16" t="s">
        <v>289</v>
      </c>
      <c r="P310" s="62" t="s">
        <v>260</v>
      </c>
      <c r="Q310" s="165" t="s">
        <v>461</v>
      </c>
      <c r="R310" s="65"/>
      <c r="S310" s="181"/>
      <c r="T310" s="181"/>
      <c r="U310" s="16"/>
    </row>
    <row r="311" spans="1:21" ht="45" customHeight="1">
      <c r="A311" s="31">
        <v>86</v>
      </c>
      <c r="B311" s="185">
        <v>82</v>
      </c>
      <c r="C311" s="188" t="s">
        <v>210</v>
      </c>
      <c r="D311" s="188" t="s">
        <v>1</v>
      </c>
      <c r="E311" s="204">
        <f>F311+G311</f>
        <v>139481417</v>
      </c>
      <c r="F311" s="204">
        <v>34543829</v>
      </c>
      <c r="G311" s="204">
        <v>104937588</v>
      </c>
      <c r="H311" s="35">
        <v>1506000</v>
      </c>
      <c r="I311" s="35">
        <v>0</v>
      </c>
      <c r="J311" s="35">
        <v>1506000</v>
      </c>
      <c r="K311" s="35">
        <v>7.28</v>
      </c>
      <c r="L311" s="4">
        <f>H311*K311</f>
        <v>10963680</v>
      </c>
      <c r="M311" s="35">
        <v>0</v>
      </c>
      <c r="N311" s="35">
        <f aca="true" t="shared" si="24" ref="N311:N378">J311*K311</f>
        <v>10963680</v>
      </c>
      <c r="O311" s="16" t="s">
        <v>120</v>
      </c>
      <c r="P311" s="62">
        <v>45301</v>
      </c>
      <c r="Q311" s="165">
        <v>1</v>
      </c>
      <c r="R311" s="65"/>
      <c r="S311" s="179">
        <v>100</v>
      </c>
      <c r="T311" s="179">
        <v>4.046311688311689</v>
      </c>
      <c r="U311" s="23" t="s">
        <v>39</v>
      </c>
    </row>
    <row r="312" spans="1:21" ht="30">
      <c r="A312" s="31"/>
      <c r="B312" s="186"/>
      <c r="C312" s="189"/>
      <c r="D312" s="189"/>
      <c r="E312" s="209"/>
      <c r="F312" s="209"/>
      <c r="G312" s="209"/>
      <c r="H312" s="35">
        <v>34543000</v>
      </c>
      <c r="I312" s="35">
        <v>34543000</v>
      </c>
      <c r="J312" s="35">
        <v>0</v>
      </c>
      <c r="K312" s="35">
        <v>7.28</v>
      </c>
      <c r="L312" s="4">
        <f>H312*K312</f>
        <v>251473040</v>
      </c>
      <c r="M312" s="35">
        <f>I312*K312</f>
        <v>251473040</v>
      </c>
      <c r="N312" s="35">
        <f t="shared" si="24"/>
        <v>0</v>
      </c>
      <c r="O312" s="16" t="s">
        <v>290</v>
      </c>
      <c r="P312" s="62">
        <v>45366</v>
      </c>
      <c r="Q312" s="165">
        <v>0.198</v>
      </c>
      <c r="R312" s="65" t="s">
        <v>409</v>
      </c>
      <c r="S312" s="218"/>
      <c r="T312" s="218"/>
      <c r="U312" s="23"/>
    </row>
    <row r="313" spans="1:21" ht="30">
      <c r="A313" s="31"/>
      <c r="B313" s="186"/>
      <c r="C313" s="189"/>
      <c r="D313" s="189"/>
      <c r="E313" s="209"/>
      <c r="F313" s="209"/>
      <c r="G313" s="209"/>
      <c r="H313" s="35">
        <v>104937000</v>
      </c>
      <c r="I313" s="35">
        <v>0</v>
      </c>
      <c r="J313" s="35">
        <v>104937000</v>
      </c>
      <c r="K313" s="35">
        <v>7.1</v>
      </c>
      <c r="L313" s="4">
        <v>744842826</v>
      </c>
      <c r="M313" s="35">
        <f>I313*K313</f>
        <v>0</v>
      </c>
      <c r="N313" s="35">
        <v>744842826</v>
      </c>
      <c r="O313" s="16" t="s">
        <v>291</v>
      </c>
      <c r="P313" s="62" t="s">
        <v>275</v>
      </c>
      <c r="Q313" s="165" t="s">
        <v>520</v>
      </c>
      <c r="R313" s="65"/>
      <c r="S313" s="180"/>
      <c r="T313" s="180"/>
      <c r="U313" s="16"/>
    </row>
    <row r="314" spans="1:21" ht="30">
      <c r="A314" s="93"/>
      <c r="B314" s="186"/>
      <c r="C314" s="189"/>
      <c r="D314" s="189"/>
      <c r="E314" s="209"/>
      <c r="F314" s="209"/>
      <c r="G314" s="209"/>
      <c r="H314" s="35">
        <v>1958000</v>
      </c>
      <c r="I314" s="35">
        <v>1958000</v>
      </c>
      <c r="J314" s="35">
        <v>0</v>
      </c>
      <c r="K314" s="35">
        <v>7.28</v>
      </c>
      <c r="L314" s="4">
        <f>H314*K314</f>
        <v>14254240</v>
      </c>
      <c r="M314" s="35">
        <f>I314*K314</f>
        <v>14254240</v>
      </c>
      <c r="N314" s="35">
        <f>J314*K314</f>
        <v>0</v>
      </c>
      <c r="O314" s="133" t="s">
        <v>563</v>
      </c>
      <c r="P314" s="62">
        <v>45627</v>
      </c>
      <c r="Q314" s="165">
        <v>1</v>
      </c>
      <c r="R314" s="65"/>
      <c r="S314" s="180"/>
      <c r="T314" s="180"/>
      <c r="U314" s="16"/>
    </row>
    <row r="315" spans="1:21" ht="30">
      <c r="A315" s="93"/>
      <c r="B315" s="186"/>
      <c r="C315" s="189"/>
      <c r="D315" s="189"/>
      <c r="E315" s="209"/>
      <c r="F315" s="209"/>
      <c r="G315" s="209"/>
      <c r="H315" s="35">
        <v>2703000</v>
      </c>
      <c r="I315" s="35">
        <v>2703000</v>
      </c>
      <c r="J315" s="35">
        <v>0</v>
      </c>
      <c r="K315" s="35">
        <v>7.28</v>
      </c>
      <c r="L315" s="4">
        <f>H315*K315</f>
        <v>19677840</v>
      </c>
      <c r="M315" s="35">
        <f>I315*K315</f>
        <v>19677840</v>
      </c>
      <c r="N315" s="35">
        <f>J315*K315</f>
        <v>0</v>
      </c>
      <c r="O315" s="133" t="s">
        <v>562</v>
      </c>
      <c r="P315" s="62">
        <v>45627</v>
      </c>
      <c r="Q315" s="118">
        <v>0</v>
      </c>
      <c r="R315" s="65"/>
      <c r="S315" s="180"/>
      <c r="T315" s="180"/>
      <c r="U315" s="16"/>
    </row>
    <row r="316" spans="1:21" ht="30">
      <c r="A316" s="93"/>
      <c r="B316" s="187"/>
      <c r="C316" s="190"/>
      <c r="D316" s="190"/>
      <c r="E316" s="205"/>
      <c r="F316" s="205"/>
      <c r="G316" s="205"/>
      <c r="H316" s="35">
        <v>59339000</v>
      </c>
      <c r="I316" s="35">
        <v>0</v>
      </c>
      <c r="J316" s="35">
        <v>59339000</v>
      </c>
      <c r="K316" s="35">
        <v>7.13</v>
      </c>
      <c r="L316" s="4">
        <v>423348161.6</v>
      </c>
      <c r="M316" s="35">
        <f>I316*K316</f>
        <v>0</v>
      </c>
      <c r="N316" s="35">
        <v>423348161.6</v>
      </c>
      <c r="O316" s="133" t="s">
        <v>594</v>
      </c>
      <c r="P316" s="62">
        <v>45627</v>
      </c>
      <c r="Q316" s="118">
        <v>0</v>
      </c>
      <c r="R316" s="65"/>
      <c r="S316" s="181"/>
      <c r="T316" s="181"/>
      <c r="U316" s="16"/>
    </row>
    <row r="317" spans="1:21" ht="30">
      <c r="A317" s="31">
        <v>87</v>
      </c>
      <c r="B317" s="185">
        <v>83</v>
      </c>
      <c r="C317" s="188" t="s">
        <v>211</v>
      </c>
      <c r="D317" s="188" t="s">
        <v>2</v>
      </c>
      <c r="E317" s="182">
        <f>F317+G317</f>
        <v>64678</v>
      </c>
      <c r="F317" s="182">
        <v>0</v>
      </c>
      <c r="G317" s="182">
        <v>64678</v>
      </c>
      <c r="H317" s="35">
        <v>64680</v>
      </c>
      <c r="I317" s="35">
        <v>0</v>
      </c>
      <c r="J317" s="35">
        <v>64680</v>
      </c>
      <c r="K317" s="35">
        <v>429.07</v>
      </c>
      <c r="L317" s="4">
        <f aca="true" t="shared" si="25" ref="L317:L407">H317*K317</f>
        <v>27752247.599999998</v>
      </c>
      <c r="M317" s="35">
        <v>0</v>
      </c>
      <c r="N317" s="35">
        <f t="shared" si="24"/>
        <v>27752247.599999998</v>
      </c>
      <c r="O317" s="8" t="s">
        <v>121</v>
      </c>
      <c r="P317" s="62">
        <v>45352</v>
      </c>
      <c r="Q317" s="165">
        <v>1</v>
      </c>
      <c r="R317" s="65"/>
      <c r="S317" s="194">
        <v>100</v>
      </c>
      <c r="T317" s="194">
        <v>6.983830508474576</v>
      </c>
      <c r="U317" s="23"/>
    </row>
    <row r="318" spans="1:21" ht="41.25" customHeight="1">
      <c r="A318" s="82"/>
      <c r="B318" s="187"/>
      <c r="C318" s="190"/>
      <c r="D318" s="190"/>
      <c r="E318" s="184"/>
      <c r="F318" s="184"/>
      <c r="G318" s="184"/>
      <c r="H318" s="35">
        <v>62730</v>
      </c>
      <c r="I318" s="35">
        <v>0</v>
      </c>
      <c r="J318" s="35">
        <v>62730</v>
      </c>
      <c r="K318" s="35">
        <v>431.23</v>
      </c>
      <c r="L318" s="4">
        <f>H318*K318</f>
        <v>27051057.900000002</v>
      </c>
      <c r="M318" s="35">
        <v>0</v>
      </c>
      <c r="N318" s="35">
        <f>J318*K318</f>
        <v>27051057.900000002</v>
      </c>
      <c r="O318" s="8" t="s">
        <v>433</v>
      </c>
      <c r="P318" s="62">
        <v>45474</v>
      </c>
      <c r="Q318" s="118">
        <v>0.55</v>
      </c>
      <c r="R318" s="65"/>
      <c r="S318" s="196"/>
      <c r="T318" s="196"/>
      <c r="U318" s="23"/>
    </row>
    <row r="319" spans="1:21" ht="54.75" customHeight="1">
      <c r="A319" s="15"/>
      <c r="B319" s="185">
        <v>84</v>
      </c>
      <c r="C319" s="188" t="s">
        <v>23</v>
      </c>
      <c r="D319" s="188" t="s">
        <v>0</v>
      </c>
      <c r="E319" s="182">
        <f>F319+G319</f>
        <v>980.5</v>
      </c>
      <c r="F319" s="182">
        <v>0</v>
      </c>
      <c r="G319" s="182">
        <f>24512.5/25</f>
        <v>980.5</v>
      </c>
      <c r="H319" s="35">
        <v>810</v>
      </c>
      <c r="I319" s="35">
        <v>0</v>
      </c>
      <c r="J319" s="35">
        <v>810</v>
      </c>
      <c r="K319" s="35">
        <v>921.29</v>
      </c>
      <c r="L319" s="4">
        <f t="shared" si="25"/>
        <v>746244.9</v>
      </c>
      <c r="M319" s="35">
        <v>0</v>
      </c>
      <c r="N319" s="35">
        <f t="shared" si="24"/>
        <v>746244.9</v>
      </c>
      <c r="O319" s="8" t="s">
        <v>122</v>
      </c>
      <c r="P319" s="62">
        <v>45352</v>
      </c>
      <c r="Q319" s="165">
        <v>1</v>
      </c>
      <c r="R319" s="65"/>
      <c r="S319" s="179">
        <v>100</v>
      </c>
      <c r="T319" s="179">
        <v>5.4714285714285715</v>
      </c>
      <c r="U319" s="23"/>
    </row>
    <row r="320" spans="1:21" ht="51.75" customHeight="1">
      <c r="A320" s="40"/>
      <c r="B320" s="186"/>
      <c r="C320" s="189"/>
      <c r="D320" s="189"/>
      <c r="E320" s="183"/>
      <c r="F320" s="183"/>
      <c r="G320" s="183"/>
      <c r="H320" s="35">
        <v>168</v>
      </c>
      <c r="I320" s="35">
        <v>0</v>
      </c>
      <c r="J320" s="35">
        <v>168</v>
      </c>
      <c r="K320" s="35">
        <v>925.75</v>
      </c>
      <c r="L320" s="4">
        <v>155526</v>
      </c>
      <c r="M320" s="35">
        <v>0</v>
      </c>
      <c r="N320" s="4">
        <v>155526</v>
      </c>
      <c r="O320" s="8" t="s">
        <v>305</v>
      </c>
      <c r="P320" s="62">
        <v>45413</v>
      </c>
      <c r="Q320" s="165">
        <v>1</v>
      </c>
      <c r="R320" s="65"/>
      <c r="S320" s="180"/>
      <c r="T320" s="180"/>
      <c r="U320" s="23" t="s">
        <v>39</v>
      </c>
    </row>
    <row r="321" spans="1:21" ht="51.75" customHeight="1">
      <c r="A321" s="85"/>
      <c r="B321" s="186"/>
      <c r="C321" s="189"/>
      <c r="D321" s="189"/>
      <c r="E321" s="183"/>
      <c r="F321" s="183"/>
      <c r="G321" s="183"/>
      <c r="H321" s="35">
        <v>4200</v>
      </c>
      <c r="I321" s="35">
        <v>0</v>
      </c>
      <c r="J321" s="35">
        <v>4200</v>
      </c>
      <c r="K321" s="35">
        <v>37.03</v>
      </c>
      <c r="L321" s="81">
        <v>155526</v>
      </c>
      <c r="M321" s="35">
        <v>0</v>
      </c>
      <c r="N321" s="4">
        <f>J321*K321</f>
        <v>155526</v>
      </c>
      <c r="O321" s="8" t="s">
        <v>434</v>
      </c>
      <c r="P321" s="62">
        <v>45474</v>
      </c>
      <c r="Q321" s="118">
        <v>0</v>
      </c>
      <c r="R321" s="65"/>
      <c r="S321" s="180"/>
      <c r="T321" s="180"/>
      <c r="U321" s="23" t="s">
        <v>39</v>
      </c>
    </row>
    <row r="322" spans="1:21" ht="51.75" customHeight="1">
      <c r="A322" s="85"/>
      <c r="B322" s="187"/>
      <c r="C322" s="190"/>
      <c r="D322" s="190"/>
      <c r="E322" s="184"/>
      <c r="F322" s="184"/>
      <c r="G322" s="184"/>
      <c r="H322" s="35">
        <v>25200</v>
      </c>
      <c r="I322" s="35">
        <v>0</v>
      </c>
      <c r="J322" s="35">
        <v>25200</v>
      </c>
      <c r="K322" s="35">
        <v>37</v>
      </c>
      <c r="L322" s="81">
        <f>K322*H322</f>
        <v>932400</v>
      </c>
      <c r="M322" s="35">
        <v>0</v>
      </c>
      <c r="N322" s="4">
        <f>J322*K322</f>
        <v>932400</v>
      </c>
      <c r="O322" s="8" t="s">
        <v>435</v>
      </c>
      <c r="P322" s="62">
        <v>45474</v>
      </c>
      <c r="Q322" s="118">
        <v>0</v>
      </c>
      <c r="R322" s="65"/>
      <c r="S322" s="181"/>
      <c r="T322" s="181"/>
      <c r="U322" s="23"/>
    </row>
    <row r="323" spans="1:21" ht="30">
      <c r="A323" s="15">
        <v>88</v>
      </c>
      <c r="B323" s="185">
        <v>85</v>
      </c>
      <c r="C323" s="188" t="s">
        <v>212</v>
      </c>
      <c r="D323" s="188" t="s">
        <v>2</v>
      </c>
      <c r="E323" s="182">
        <f>F323+G323</f>
        <v>220975.19999999998</v>
      </c>
      <c r="F323" s="182">
        <v>15574.4</v>
      </c>
      <c r="G323" s="182">
        <v>205400.8</v>
      </c>
      <c r="H323" s="35">
        <v>212700</v>
      </c>
      <c r="I323" s="35">
        <v>7300</v>
      </c>
      <c r="J323" s="35">
        <v>205400</v>
      </c>
      <c r="K323" s="35">
        <v>41.91</v>
      </c>
      <c r="L323" s="4">
        <f t="shared" si="25"/>
        <v>8914257</v>
      </c>
      <c r="M323" s="35">
        <f aca="true" t="shared" si="26" ref="M323:M344">I323*K323</f>
        <v>305943</v>
      </c>
      <c r="N323" s="35">
        <f t="shared" si="24"/>
        <v>8608314</v>
      </c>
      <c r="O323" s="8" t="s">
        <v>123</v>
      </c>
      <c r="P323" s="62">
        <v>45383</v>
      </c>
      <c r="Q323" s="165">
        <v>1</v>
      </c>
      <c r="R323" s="65"/>
      <c r="S323" s="194">
        <v>100</v>
      </c>
      <c r="T323" s="194">
        <v>3.158793103448276</v>
      </c>
      <c r="U323" s="23"/>
    </row>
    <row r="324" spans="1:21" ht="57" customHeight="1">
      <c r="A324" s="40"/>
      <c r="B324" s="186"/>
      <c r="C324" s="189"/>
      <c r="D324" s="189"/>
      <c r="E324" s="183"/>
      <c r="F324" s="183"/>
      <c r="G324" s="183"/>
      <c r="H324" s="35">
        <v>10400</v>
      </c>
      <c r="I324" s="35">
        <v>1800</v>
      </c>
      <c r="J324" s="35">
        <v>8600</v>
      </c>
      <c r="K324" s="35">
        <v>41.9</v>
      </c>
      <c r="L324" s="4">
        <f t="shared" si="25"/>
        <v>435760</v>
      </c>
      <c r="M324" s="35">
        <f t="shared" si="26"/>
        <v>75420</v>
      </c>
      <c r="N324" s="35">
        <f t="shared" si="24"/>
        <v>360340</v>
      </c>
      <c r="O324" s="8" t="s">
        <v>292</v>
      </c>
      <c r="P324" s="62">
        <v>45397</v>
      </c>
      <c r="Q324" s="165">
        <v>1</v>
      </c>
      <c r="R324" s="65"/>
      <c r="S324" s="195"/>
      <c r="T324" s="195"/>
      <c r="U324" s="23" t="s">
        <v>39</v>
      </c>
    </row>
    <row r="325" spans="1:21" ht="57" customHeight="1">
      <c r="A325" s="86"/>
      <c r="B325" s="186"/>
      <c r="C325" s="189"/>
      <c r="D325" s="189"/>
      <c r="E325" s="183"/>
      <c r="F325" s="183"/>
      <c r="G325" s="183"/>
      <c r="H325" s="35">
        <v>8600</v>
      </c>
      <c r="I325" s="35">
        <v>0</v>
      </c>
      <c r="J325" s="35">
        <v>8600</v>
      </c>
      <c r="K325" s="35">
        <v>41.91</v>
      </c>
      <c r="L325" s="4">
        <v>360340</v>
      </c>
      <c r="M325" s="35">
        <v>0</v>
      </c>
      <c r="N325" s="35">
        <v>360340</v>
      </c>
      <c r="O325" s="135" t="s">
        <v>609</v>
      </c>
      <c r="P325" s="62">
        <v>45474</v>
      </c>
      <c r="Q325" s="118"/>
      <c r="R325" s="65"/>
      <c r="S325" s="195"/>
      <c r="T325" s="195"/>
      <c r="U325" s="23" t="s">
        <v>39</v>
      </c>
    </row>
    <row r="326" spans="1:21" ht="57" customHeight="1">
      <c r="A326" s="86"/>
      <c r="B326" s="187"/>
      <c r="C326" s="190"/>
      <c r="D326" s="190"/>
      <c r="E326" s="184"/>
      <c r="F326" s="184"/>
      <c r="G326" s="184"/>
      <c r="H326" s="35">
        <f>I326+J326</f>
        <v>1728250</v>
      </c>
      <c r="I326" s="35">
        <v>3600</v>
      </c>
      <c r="J326" s="35">
        <v>1724650</v>
      </c>
      <c r="K326" s="35">
        <v>14.9</v>
      </c>
      <c r="L326" s="4">
        <f>H326*K326</f>
        <v>25750925</v>
      </c>
      <c r="M326" s="35">
        <f>I326*K326</f>
        <v>53640</v>
      </c>
      <c r="N326" s="4">
        <f>J326*K326</f>
        <v>25697285</v>
      </c>
      <c r="O326" s="8" t="s">
        <v>483</v>
      </c>
      <c r="P326" s="62">
        <v>45474</v>
      </c>
      <c r="Q326" s="118">
        <v>0.019</v>
      </c>
      <c r="R326" s="65"/>
      <c r="S326" s="196"/>
      <c r="T326" s="196"/>
      <c r="U326" s="23"/>
    </row>
    <row r="327" spans="1:21" ht="54.75" customHeight="1">
      <c r="A327" s="15">
        <v>89</v>
      </c>
      <c r="B327" s="185">
        <v>86</v>
      </c>
      <c r="C327" s="188" t="s">
        <v>213</v>
      </c>
      <c r="D327" s="188" t="s">
        <v>2</v>
      </c>
      <c r="E327" s="182">
        <f>F327+G327</f>
        <v>1763459</v>
      </c>
      <c r="F327" s="182">
        <v>57081</v>
      </c>
      <c r="G327" s="182">
        <v>1706378</v>
      </c>
      <c r="H327" s="35">
        <v>1792350</v>
      </c>
      <c r="I327" s="35">
        <v>57100</v>
      </c>
      <c r="J327" s="35">
        <v>1735250</v>
      </c>
      <c r="K327" s="35">
        <v>14.91</v>
      </c>
      <c r="L327" s="4">
        <f t="shared" si="25"/>
        <v>26723938.5</v>
      </c>
      <c r="M327" s="35">
        <f t="shared" si="26"/>
        <v>851361</v>
      </c>
      <c r="N327" s="35">
        <f t="shared" si="24"/>
        <v>25872577.5</v>
      </c>
      <c r="O327" s="135" t="s">
        <v>124</v>
      </c>
      <c r="P327" s="62">
        <v>45323</v>
      </c>
      <c r="Q327" s="165">
        <v>1</v>
      </c>
      <c r="R327" s="65"/>
      <c r="S327" s="194">
        <v>100</v>
      </c>
      <c r="T327" s="194">
        <v>2.8426835443037977</v>
      </c>
      <c r="U327" s="23"/>
    </row>
    <row r="328" spans="1:21" ht="54.75" customHeight="1">
      <c r="A328" s="86"/>
      <c r="B328" s="186"/>
      <c r="C328" s="189"/>
      <c r="D328" s="189"/>
      <c r="E328" s="183"/>
      <c r="F328" s="183"/>
      <c r="G328" s="183"/>
      <c r="H328" s="35">
        <v>192400</v>
      </c>
      <c r="I328" s="35">
        <v>0</v>
      </c>
      <c r="J328" s="35">
        <v>192400</v>
      </c>
      <c r="K328" s="35">
        <v>14.91</v>
      </c>
      <c r="L328" s="4">
        <v>8063484</v>
      </c>
      <c r="M328" s="35">
        <f>I328*K328</f>
        <v>0</v>
      </c>
      <c r="N328" s="35">
        <v>8063484</v>
      </c>
      <c r="O328" s="8" t="s">
        <v>477</v>
      </c>
      <c r="P328" s="62">
        <v>45474</v>
      </c>
      <c r="Q328" s="118">
        <v>0.1125</v>
      </c>
      <c r="R328" s="65"/>
      <c r="S328" s="195"/>
      <c r="T328" s="195"/>
      <c r="U328" s="23"/>
    </row>
    <row r="329" spans="1:21" ht="54.75" customHeight="1">
      <c r="A329" s="86"/>
      <c r="B329" s="187"/>
      <c r="C329" s="190"/>
      <c r="D329" s="190"/>
      <c r="E329" s="184"/>
      <c r="F329" s="184"/>
      <c r="G329" s="184"/>
      <c r="H329" s="35">
        <v>4850</v>
      </c>
      <c r="I329" s="35">
        <v>0</v>
      </c>
      <c r="J329" s="35">
        <v>4850</v>
      </c>
      <c r="K329" s="35">
        <v>14.9</v>
      </c>
      <c r="L329" s="4">
        <f t="shared" si="25"/>
        <v>72265</v>
      </c>
      <c r="M329" s="35">
        <v>0</v>
      </c>
      <c r="N329" s="35">
        <f t="shared" si="24"/>
        <v>72265</v>
      </c>
      <c r="O329" s="8" t="s">
        <v>436</v>
      </c>
      <c r="P329" s="62">
        <v>45474</v>
      </c>
      <c r="Q329" s="165">
        <v>1</v>
      </c>
      <c r="R329" s="65"/>
      <c r="S329" s="196"/>
      <c r="T329" s="196"/>
      <c r="U329" s="23" t="s">
        <v>39</v>
      </c>
    </row>
    <row r="330" spans="1:21" ht="30">
      <c r="A330" s="15">
        <v>90</v>
      </c>
      <c r="B330" s="185">
        <v>87</v>
      </c>
      <c r="C330" s="230" t="s">
        <v>214</v>
      </c>
      <c r="D330" s="188" t="s">
        <v>2</v>
      </c>
      <c r="E330" s="182">
        <f>F330+G330</f>
        <v>816184.6</v>
      </c>
      <c r="F330" s="182">
        <v>26308</v>
      </c>
      <c r="G330" s="182">
        <v>789876.6</v>
      </c>
      <c r="H330" s="35">
        <v>805200</v>
      </c>
      <c r="I330" s="35">
        <v>25050</v>
      </c>
      <c r="J330" s="35">
        <v>780150</v>
      </c>
      <c r="K330" s="35">
        <v>24</v>
      </c>
      <c r="L330" s="4">
        <f t="shared" si="25"/>
        <v>19324800</v>
      </c>
      <c r="M330" s="35">
        <f t="shared" si="26"/>
        <v>601200</v>
      </c>
      <c r="N330" s="35">
        <f>J330*K330</f>
        <v>18723600</v>
      </c>
      <c r="O330" s="8" t="s">
        <v>125</v>
      </c>
      <c r="P330" s="62">
        <v>45354</v>
      </c>
      <c r="Q330" s="165">
        <v>1</v>
      </c>
      <c r="R330" s="65"/>
      <c r="S330" s="194">
        <v>100</v>
      </c>
      <c r="T330" s="194">
        <v>4.07387323943662</v>
      </c>
      <c r="U330" s="23"/>
    </row>
    <row r="331" spans="1:21" ht="63" customHeight="1">
      <c r="A331" s="40"/>
      <c r="B331" s="186"/>
      <c r="C331" s="230"/>
      <c r="D331" s="189"/>
      <c r="E331" s="183"/>
      <c r="F331" s="183"/>
      <c r="G331" s="183"/>
      <c r="H331" s="35">
        <v>10950</v>
      </c>
      <c r="I331" s="35">
        <v>1250</v>
      </c>
      <c r="J331" s="35">
        <v>9700</v>
      </c>
      <c r="K331" s="35">
        <v>23.1</v>
      </c>
      <c r="L331" s="4">
        <f t="shared" si="25"/>
        <v>252945.00000000003</v>
      </c>
      <c r="M331" s="35">
        <f t="shared" si="26"/>
        <v>28875</v>
      </c>
      <c r="N331" s="35">
        <f t="shared" si="24"/>
        <v>224070</v>
      </c>
      <c r="O331" s="131" t="s">
        <v>324</v>
      </c>
      <c r="P331" s="62">
        <v>45413</v>
      </c>
      <c r="Q331" s="165">
        <v>1</v>
      </c>
      <c r="R331" s="65"/>
      <c r="S331" s="195"/>
      <c r="T331" s="195"/>
      <c r="U331" s="23" t="s">
        <v>39</v>
      </c>
    </row>
    <row r="332" spans="1:21" ht="63" customHeight="1">
      <c r="A332" s="86"/>
      <c r="B332" s="186"/>
      <c r="C332" s="230"/>
      <c r="D332" s="189"/>
      <c r="E332" s="183"/>
      <c r="F332" s="183"/>
      <c r="G332" s="183"/>
      <c r="H332" s="35">
        <v>777400</v>
      </c>
      <c r="I332" s="35">
        <v>1750</v>
      </c>
      <c r="J332" s="35">
        <v>775650</v>
      </c>
      <c r="K332" s="35">
        <v>24</v>
      </c>
      <c r="L332" s="4">
        <f t="shared" si="25"/>
        <v>18657600</v>
      </c>
      <c r="M332" s="35">
        <f t="shared" si="26"/>
        <v>42000</v>
      </c>
      <c r="N332" s="35">
        <f t="shared" si="24"/>
        <v>18615600</v>
      </c>
      <c r="O332" s="8" t="s">
        <v>482</v>
      </c>
      <c r="P332" s="62">
        <v>45474</v>
      </c>
      <c r="Q332" s="118">
        <v>0.0062</v>
      </c>
      <c r="R332" s="65"/>
      <c r="S332" s="195"/>
      <c r="T332" s="195"/>
      <c r="U332" s="23"/>
    </row>
    <row r="333" spans="1:21" ht="63" customHeight="1">
      <c r="A333" s="86"/>
      <c r="B333" s="187"/>
      <c r="C333" s="230"/>
      <c r="D333" s="190"/>
      <c r="E333" s="184"/>
      <c r="F333" s="184"/>
      <c r="G333" s="184"/>
      <c r="H333" s="35">
        <v>9600</v>
      </c>
      <c r="I333" s="35">
        <v>0</v>
      </c>
      <c r="J333" s="35">
        <v>9600</v>
      </c>
      <c r="K333" s="35">
        <v>23.98</v>
      </c>
      <c r="L333" s="4">
        <f t="shared" si="25"/>
        <v>230208</v>
      </c>
      <c r="M333" s="35">
        <f t="shared" si="26"/>
        <v>0</v>
      </c>
      <c r="N333" s="35">
        <f t="shared" si="24"/>
        <v>230208</v>
      </c>
      <c r="O333" s="8" t="s">
        <v>423</v>
      </c>
      <c r="P333" s="62">
        <v>45474</v>
      </c>
      <c r="Q333" s="165">
        <v>1</v>
      </c>
      <c r="R333" s="65"/>
      <c r="S333" s="196"/>
      <c r="T333" s="196"/>
      <c r="U333" s="23" t="s">
        <v>39</v>
      </c>
    </row>
    <row r="334" spans="1:21" ht="62.25" customHeight="1">
      <c r="A334" s="31"/>
      <c r="B334" s="185">
        <v>88</v>
      </c>
      <c r="C334" s="230" t="s">
        <v>215</v>
      </c>
      <c r="D334" s="188" t="s">
        <v>0</v>
      </c>
      <c r="E334" s="188">
        <f>F334+G334</f>
        <v>77750.3</v>
      </c>
      <c r="F334" s="188">
        <v>33119.3</v>
      </c>
      <c r="G334" s="188">
        <v>44631</v>
      </c>
      <c r="H334" s="35">
        <f>32369+44631</f>
        <v>77000</v>
      </c>
      <c r="I334" s="35">
        <v>32369</v>
      </c>
      <c r="J334" s="35">
        <v>44631</v>
      </c>
      <c r="K334" s="35">
        <v>83.97</v>
      </c>
      <c r="L334" s="4">
        <f t="shared" si="25"/>
        <v>6465690</v>
      </c>
      <c r="M334" s="35">
        <f t="shared" si="26"/>
        <v>2718024.93</v>
      </c>
      <c r="N334" s="35">
        <f t="shared" si="24"/>
        <v>3747665.07</v>
      </c>
      <c r="O334" s="8" t="s">
        <v>293</v>
      </c>
      <c r="P334" s="62">
        <v>45397</v>
      </c>
      <c r="Q334" s="165">
        <v>1</v>
      </c>
      <c r="R334" s="65"/>
      <c r="S334" s="194">
        <v>100</v>
      </c>
      <c r="T334" s="194">
        <v>5.025531914893617</v>
      </c>
      <c r="U334" s="23"/>
    </row>
    <row r="335" spans="1:21" ht="62.25" customHeight="1">
      <c r="A335" s="145"/>
      <c r="B335" s="186"/>
      <c r="C335" s="230"/>
      <c r="D335" s="189"/>
      <c r="E335" s="189"/>
      <c r="F335" s="189"/>
      <c r="G335" s="189"/>
      <c r="H335" s="35">
        <v>900</v>
      </c>
      <c r="I335" s="35">
        <v>900</v>
      </c>
      <c r="J335" s="35">
        <v>0</v>
      </c>
      <c r="K335" s="35">
        <v>86.2</v>
      </c>
      <c r="L335" s="4">
        <f t="shared" si="25"/>
        <v>77580</v>
      </c>
      <c r="M335" s="35">
        <f t="shared" si="26"/>
        <v>77580</v>
      </c>
      <c r="N335" s="35">
        <f t="shared" si="24"/>
        <v>0</v>
      </c>
      <c r="O335" s="132" t="s">
        <v>509</v>
      </c>
      <c r="P335" s="62">
        <v>45519</v>
      </c>
      <c r="Q335" s="118"/>
      <c r="R335" s="65"/>
      <c r="S335" s="195"/>
      <c r="T335" s="195"/>
      <c r="U335" s="23" t="s">
        <v>316</v>
      </c>
    </row>
    <row r="336" spans="1:21" ht="62.25" customHeight="1">
      <c r="A336" s="145"/>
      <c r="B336" s="186"/>
      <c r="C336" s="230"/>
      <c r="D336" s="189"/>
      <c r="E336" s="189"/>
      <c r="F336" s="189"/>
      <c r="G336" s="189"/>
      <c r="H336" s="35">
        <v>50850</v>
      </c>
      <c r="I336" s="35">
        <v>7600</v>
      </c>
      <c r="J336" s="35">
        <v>43250</v>
      </c>
      <c r="K336" s="35">
        <v>86.2</v>
      </c>
      <c r="L336" s="4">
        <v>4455675</v>
      </c>
      <c r="M336" s="35">
        <v>731850</v>
      </c>
      <c r="N336" s="35">
        <v>3723825</v>
      </c>
      <c r="O336" s="144" t="s">
        <v>577</v>
      </c>
      <c r="P336" s="62">
        <v>45519</v>
      </c>
      <c r="Q336" s="118">
        <v>0</v>
      </c>
      <c r="R336" s="65"/>
      <c r="S336" s="195"/>
      <c r="T336" s="195"/>
      <c r="U336" s="23"/>
    </row>
    <row r="337" spans="1:21" ht="62.25" customHeight="1">
      <c r="A337" s="86"/>
      <c r="B337" s="186"/>
      <c r="C337" s="230"/>
      <c r="D337" s="189"/>
      <c r="E337" s="189"/>
      <c r="F337" s="189"/>
      <c r="G337" s="189"/>
      <c r="H337" s="35">
        <v>900</v>
      </c>
      <c r="I337" s="35">
        <v>900</v>
      </c>
      <c r="J337" s="35">
        <v>0</v>
      </c>
      <c r="K337" s="35">
        <v>77.04</v>
      </c>
      <c r="L337" s="4">
        <v>69336</v>
      </c>
      <c r="M337" s="35">
        <v>69336</v>
      </c>
      <c r="N337" s="35">
        <f t="shared" si="24"/>
        <v>0</v>
      </c>
      <c r="O337" s="132" t="s">
        <v>391</v>
      </c>
      <c r="P337" s="62">
        <v>45474</v>
      </c>
      <c r="Q337" s="118"/>
      <c r="R337" s="65"/>
      <c r="S337" s="195"/>
      <c r="T337" s="195"/>
      <c r="U337" s="23" t="s">
        <v>421</v>
      </c>
    </row>
    <row r="338" spans="1:21" ht="62.25" customHeight="1">
      <c r="A338" s="86"/>
      <c r="B338" s="187"/>
      <c r="C338" s="230"/>
      <c r="D338" s="190"/>
      <c r="E338" s="190"/>
      <c r="F338" s="190"/>
      <c r="G338" s="190"/>
      <c r="H338" s="35">
        <v>50850</v>
      </c>
      <c r="I338" s="35">
        <v>7600</v>
      </c>
      <c r="J338" s="35">
        <v>43250</v>
      </c>
      <c r="K338" s="35">
        <v>77.04</v>
      </c>
      <c r="L338" s="4">
        <v>3917484</v>
      </c>
      <c r="M338" s="35">
        <f t="shared" si="26"/>
        <v>585504</v>
      </c>
      <c r="N338" s="35">
        <f t="shared" si="24"/>
        <v>3331980.0000000005</v>
      </c>
      <c r="O338" s="132" t="s">
        <v>397</v>
      </c>
      <c r="P338" s="62">
        <v>45474</v>
      </c>
      <c r="Q338" s="118"/>
      <c r="R338" s="65"/>
      <c r="S338" s="196"/>
      <c r="T338" s="196"/>
      <c r="U338" s="23" t="s">
        <v>316</v>
      </c>
    </row>
    <row r="339" spans="1:21" ht="62.25" customHeight="1">
      <c r="A339" s="90"/>
      <c r="B339" s="185">
        <v>89</v>
      </c>
      <c r="C339" s="201" t="s">
        <v>6</v>
      </c>
      <c r="D339" s="201" t="s">
        <v>2</v>
      </c>
      <c r="E339" s="182">
        <f>F339+G339</f>
        <v>749015</v>
      </c>
      <c r="F339" s="204">
        <v>73597</v>
      </c>
      <c r="G339" s="204">
        <v>675418</v>
      </c>
      <c r="H339" s="35">
        <v>675600</v>
      </c>
      <c r="I339" s="35">
        <v>0</v>
      </c>
      <c r="J339" s="35">
        <v>675600</v>
      </c>
      <c r="K339" s="35">
        <v>44.02875</v>
      </c>
      <c r="L339" s="4">
        <f>H339*K339</f>
        <v>29745823.5</v>
      </c>
      <c r="M339" s="35">
        <f t="shared" si="26"/>
        <v>0</v>
      </c>
      <c r="N339" s="35">
        <f>J339*K339</f>
        <v>29745823.5</v>
      </c>
      <c r="O339" s="133" t="s">
        <v>537</v>
      </c>
      <c r="P339" s="62" t="s">
        <v>387</v>
      </c>
      <c r="Q339" s="118" t="s">
        <v>602</v>
      </c>
      <c r="R339" s="65"/>
      <c r="S339" s="194">
        <v>100</v>
      </c>
      <c r="T339" s="194">
        <v>3.660716417910448</v>
      </c>
      <c r="U339" s="23"/>
    </row>
    <row r="340" spans="1:21" ht="30">
      <c r="A340" s="31">
        <v>92</v>
      </c>
      <c r="B340" s="187"/>
      <c r="C340" s="203"/>
      <c r="D340" s="203"/>
      <c r="E340" s="184"/>
      <c r="F340" s="205"/>
      <c r="G340" s="205"/>
      <c r="H340" s="35">
        <v>749580</v>
      </c>
      <c r="I340" s="35">
        <v>72780</v>
      </c>
      <c r="J340" s="35">
        <v>676800</v>
      </c>
      <c r="K340" s="35">
        <v>44.44</v>
      </c>
      <c r="L340" s="4">
        <f t="shared" si="25"/>
        <v>33311335.2</v>
      </c>
      <c r="M340" s="35">
        <f t="shared" si="26"/>
        <v>3234343.1999999997</v>
      </c>
      <c r="N340" s="35">
        <f t="shared" si="24"/>
        <v>30076992</v>
      </c>
      <c r="O340" s="16" t="s">
        <v>126</v>
      </c>
      <c r="P340" s="62" t="s">
        <v>261</v>
      </c>
      <c r="Q340" s="165" t="s">
        <v>354</v>
      </c>
      <c r="R340" s="65"/>
      <c r="S340" s="196"/>
      <c r="T340" s="196"/>
      <c r="U340" s="16"/>
    </row>
    <row r="341" spans="1:21" ht="30">
      <c r="A341" s="90"/>
      <c r="B341" s="185">
        <v>90</v>
      </c>
      <c r="C341" s="201" t="s">
        <v>33</v>
      </c>
      <c r="D341" s="201" t="s">
        <v>2</v>
      </c>
      <c r="E341" s="182">
        <f>F341+G341</f>
        <v>781569.5</v>
      </c>
      <c r="F341" s="204">
        <v>80162</v>
      </c>
      <c r="G341" s="204">
        <v>701407.5</v>
      </c>
      <c r="H341" s="4">
        <v>710229</v>
      </c>
      <c r="I341" s="4">
        <v>0</v>
      </c>
      <c r="J341" s="4">
        <v>710229</v>
      </c>
      <c r="K341" s="4">
        <v>88.05750000351999</v>
      </c>
      <c r="L341" s="4">
        <f>H341*K341</f>
        <v>62540990.17</v>
      </c>
      <c r="M341" s="4">
        <f>I341*K341</f>
        <v>0</v>
      </c>
      <c r="N341" s="4">
        <f>J341*K341</f>
        <v>62540990.17</v>
      </c>
      <c r="O341" s="133" t="s">
        <v>538</v>
      </c>
      <c r="P341" s="62" t="s">
        <v>387</v>
      </c>
      <c r="Q341" s="118">
        <v>0</v>
      </c>
      <c r="R341" s="65"/>
      <c r="S341" s="194">
        <v>100</v>
      </c>
      <c r="T341" s="194">
        <v>3.1687894736842104</v>
      </c>
      <c r="U341" s="16"/>
    </row>
    <row r="342" spans="1:21" ht="30">
      <c r="A342" s="90"/>
      <c r="B342" s="186"/>
      <c r="C342" s="202"/>
      <c r="D342" s="202"/>
      <c r="E342" s="183"/>
      <c r="F342" s="209"/>
      <c r="G342" s="209"/>
      <c r="H342" s="4">
        <v>540</v>
      </c>
      <c r="I342" s="4">
        <v>0</v>
      </c>
      <c r="J342" s="4">
        <v>540</v>
      </c>
      <c r="K342" s="4">
        <v>88.5</v>
      </c>
      <c r="L342" s="4">
        <f>H342*K342</f>
        <v>47790</v>
      </c>
      <c r="M342" s="4">
        <v>0</v>
      </c>
      <c r="N342" s="4">
        <f>J342*K342</f>
        <v>47790</v>
      </c>
      <c r="O342" s="8" t="s">
        <v>419</v>
      </c>
      <c r="P342" s="62">
        <v>45566</v>
      </c>
      <c r="Q342" s="118">
        <v>0</v>
      </c>
      <c r="R342" s="65"/>
      <c r="S342" s="195"/>
      <c r="T342" s="195"/>
      <c r="U342" s="16"/>
    </row>
    <row r="343" spans="1:21" ht="30">
      <c r="A343" s="31">
        <v>93</v>
      </c>
      <c r="B343" s="187"/>
      <c r="C343" s="203"/>
      <c r="D343" s="203"/>
      <c r="E343" s="184"/>
      <c r="F343" s="205"/>
      <c r="G343" s="205"/>
      <c r="H343" s="35">
        <v>787740</v>
      </c>
      <c r="I343" s="35">
        <v>80460</v>
      </c>
      <c r="J343" s="35">
        <v>707280</v>
      </c>
      <c r="K343" s="35">
        <v>88.88</v>
      </c>
      <c r="L343" s="4">
        <f t="shared" si="25"/>
        <v>70014331.2</v>
      </c>
      <c r="M343" s="35">
        <f t="shared" si="26"/>
        <v>7151284.8</v>
      </c>
      <c r="N343" s="35">
        <f t="shared" si="24"/>
        <v>62863046.4</v>
      </c>
      <c r="O343" s="16" t="s">
        <v>127</v>
      </c>
      <c r="P343" s="62" t="s">
        <v>261</v>
      </c>
      <c r="Q343" s="165" t="s">
        <v>603</v>
      </c>
      <c r="R343" s="65"/>
      <c r="S343" s="196"/>
      <c r="T343" s="196"/>
      <c r="U343" s="16"/>
    </row>
    <row r="344" spans="1:21" ht="30">
      <c r="A344" s="31">
        <v>94</v>
      </c>
      <c r="B344" s="185">
        <v>91</v>
      </c>
      <c r="C344" s="201" t="s">
        <v>37</v>
      </c>
      <c r="D344" s="201" t="s">
        <v>2</v>
      </c>
      <c r="E344" s="201">
        <f>F344+G344</f>
        <v>94306.5</v>
      </c>
      <c r="F344" s="201">
        <v>8780</v>
      </c>
      <c r="G344" s="201">
        <v>85526.5</v>
      </c>
      <c r="H344" s="35">
        <v>95220</v>
      </c>
      <c r="I344" s="35">
        <v>8700</v>
      </c>
      <c r="J344" s="35">
        <v>86520</v>
      </c>
      <c r="K344" s="35">
        <v>133.32</v>
      </c>
      <c r="L344" s="4">
        <f t="shared" si="25"/>
        <v>12694730.399999999</v>
      </c>
      <c r="M344" s="35">
        <f t="shared" si="26"/>
        <v>1159884</v>
      </c>
      <c r="N344" s="35">
        <f t="shared" si="24"/>
        <v>11534846.399999999</v>
      </c>
      <c r="O344" s="16" t="s">
        <v>128</v>
      </c>
      <c r="P344" s="62" t="s">
        <v>261</v>
      </c>
      <c r="Q344" s="118" t="s">
        <v>604</v>
      </c>
      <c r="R344" s="65"/>
      <c r="S344" s="179">
        <v>100</v>
      </c>
      <c r="T344" s="179">
        <v>2.166921052631579</v>
      </c>
      <c r="U344" s="16"/>
    </row>
    <row r="345" spans="1:21" ht="72.75" customHeight="1">
      <c r="A345" s="31"/>
      <c r="B345" s="186"/>
      <c r="C345" s="202"/>
      <c r="D345" s="202"/>
      <c r="E345" s="202"/>
      <c r="F345" s="202"/>
      <c r="G345" s="202"/>
      <c r="H345" s="35">
        <v>1140</v>
      </c>
      <c r="I345" s="35">
        <v>0</v>
      </c>
      <c r="J345" s="35">
        <v>1140</v>
      </c>
      <c r="K345" s="35">
        <v>132.77</v>
      </c>
      <c r="L345" s="4">
        <f t="shared" si="25"/>
        <v>151357.80000000002</v>
      </c>
      <c r="M345" s="35">
        <v>0</v>
      </c>
      <c r="N345" s="35">
        <f t="shared" si="24"/>
        <v>151357.80000000002</v>
      </c>
      <c r="O345" s="131" t="s">
        <v>320</v>
      </c>
      <c r="P345" s="62">
        <v>45413</v>
      </c>
      <c r="Q345" s="165">
        <v>1</v>
      </c>
      <c r="R345" s="65"/>
      <c r="S345" s="180"/>
      <c r="T345" s="180"/>
      <c r="U345" s="16" t="s">
        <v>39</v>
      </c>
    </row>
    <row r="346" spans="1:21" ht="51" customHeight="1">
      <c r="A346" s="86"/>
      <c r="B346" s="186"/>
      <c r="C346" s="202"/>
      <c r="D346" s="202"/>
      <c r="E346" s="202"/>
      <c r="F346" s="202"/>
      <c r="G346" s="202"/>
      <c r="H346" s="35">
        <v>85860</v>
      </c>
      <c r="I346" s="35">
        <v>0</v>
      </c>
      <c r="J346" s="35">
        <v>85860</v>
      </c>
      <c r="K346" s="35">
        <v>132.77</v>
      </c>
      <c r="L346" s="4">
        <f t="shared" si="25"/>
        <v>11399632.200000001</v>
      </c>
      <c r="M346" s="35">
        <v>0</v>
      </c>
      <c r="N346" s="35">
        <f t="shared" si="24"/>
        <v>11399632.200000001</v>
      </c>
      <c r="O346" s="8" t="s">
        <v>476</v>
      </c>
      <c r="P346" s="62">
        <v>45566</v>
      </c>
      <c r="Q346" s="118">
        <v>0</v>
      </c>
      <c r="R346" s="65"/>
      <c r="S346" s="180"/>
      <c r="T346" s="180"/>
      <c r="U346" s="16"/>
    </row>
    <row r="347" spans="1:21" ht="51" customHeight="1">
      <c r="A347" s="86"/>
      <c r="B347" s="186"/>
      <c r="C347" s="202"/>
      <c r="D347" s="202"/>
      <c r="E347" s="202"/>
      <c r="F347" s="202"/>
      <c r="G347" s="202"/>
      <c r="H347" s="35">
        <v>1020</v>
      </c>
      <c r="I347" s="35">
        <v>0</v>
      </c>
      <c r="J347" s="35">
        <v>1020</v>
      </c>
      <c r="K347" s="35">
        <v>132.77</v>
      </c>
      <c r="L347" s="4">
        <f t="shared" si="25"/>
        <v>135425.40000000002</v>
      </c>
      <c r="M347" s="35">
        <v>0</v>
      </c>
      <c r="N347" s="35">
        <f t="shared" si="24"/>
        <v>135425.40000000002</v>
      </c>
      <c r="O347" s="134" t="s">
        <v>382</v>
      </c>
      <c r="P347" s="62">
        <v>45566</v>
      </c>
      <c r="Q347" s="118"/>
      <c r="R347" s="65"/>
      <c r="S347" s="180"/>
      <c r="T347" s="180"/>
      <c r="U347" s="16" t="s">
        <v>269</v>
      </c>
    </row>
    <row r="348" spans="1:21" ht="51" customHeight="1">
      <c r="A348" s="126"/>
      <c r="B348" s="187"/>
      <c r="C348" s="203"/>
      <c r="D348" s="203"/>
      <c r="E348" s="203"/>
      <c r="F348" s="203"/>
      <c r="G348" s="203"/>
      <c r="H348" s="35">
        <v>1020</v>
      </c>
      <c r="I348" s="35">
        <v>0</v>
      </c>
      <c r="J348" s="35">
        <v>1020</v>
      </c>
      <c r="K348" s="35">
        <v>129.68</v>
      </c>
      <c r="L348" s="4">
        <f t="shared" si="25"/>
        <v>132273.6</v>
      </c>
      <c r="M348" s="35">
        <v>0</v>
      </c>
      <c r="N348" s="35">
        <f t="shared" si="24"/>
        <v>132273.6</v>
      </c>
      <c r="O348" s="144" t="s">
        <v>586</v>
      </c>
      <c r="P348" s="62">
        <v>45505</v>
      </c>
      <c r="Q348" s="118">
        <v>0</v>
      </c>
      <c r="R348" s="65"/>
      <c r="S348" s="181"/>
      <c r="T348" s="181"/>
      <c r="U348" s="16"/>
    </row>
    <row r="349" spans="1:21" ht="45" customHeight="1">
      <c r="A349" s="15">
        <v>95</v>
      </c>
      <c r="B349" s="185">
        <v>92</v>
      </c>
      <c r="C349" s="188" t="s">
        <v>216</v>
      </c>
      <c r="D349" s="188" t="s">
        <v>0</v>
      </c>
      <c r="E349" s="182">
        <f>F349+G349</f>
        <v>481909</v>
      </c>
      <c r="F349" s="204">
        <v>275203</v>
      </c>
      <c r="G349" s="204">
        <v>206706</v>
      </c>
      <c r="H349" s="35">
        <v>482160</v>
      </c>
      <c r="I349" s="35">
        <v>275430</v>
      </c>
      <c r="J349" s="4">
        <v>206730</v>
      </c>
      <c r="K349" s="35">
        <v>9102.79</v>
      </c>
      <c r="L349" s="4">
        <f t="shared" si="25"/>
        <v>4389001226.400001</v>
      </c>
      <c r="M349" s="35">
        <f>I349*K349</f>
        <v>2507181449.7000003</v>
      </c>
      <c r="N349" s="4">
        <f t="shared" si="24"/>
        <v>1881819776.7000003</v>
      </c>
      <c r="O349" s="8" t="s">
        <v>129</v>
      </c>
      <c r="P349" s="62">
        <v>45381</v>
      </c>
      <c r="Q349" s="165">
        <v>1</v>
      </c>
      <c r="R349" s="65"/>
      <c r="S349" s="148">
        <f>H349*100/688615</f>
        <v>70.0188058639443</v>
      </c>
      <c r="T349" s="194">
        <v>6.81875</v>
      </c>
      <c r="U349" s="23"/>
    </row>
    <row r="350" spans="1:21" ht="32.25" customHeight="1">
      <c r="A350" s="150"/>
      <c r="B350" s="187"/>
      <c r="C350" s="190"/>
      <c r="D350" s="190"/>
      <c r="E350" s="184"/>
      <c r="F350" s="205"/>
      <c r="G350" s="205"/>
      <c r="H350" s="35">
        <v>35591.76</v>
      </c>
      <c r="I350" s="35">
        <v>8353.79</v>
      </c>
      <c r="J350" s="4">
        <v>27237.97</v>
      </c>
      <c r="K350" s="35">
        <v>9102.72</v>
      </c>
      <c r="L350" s="4">
        <f t="shared" si="25"/>
        <v>323981825.5872</v>
      </c>
      <c r="M350" s="35">
        <f>I350*K350</f>
        <v>76042211.3088</v>
      </c>
      <c r="N350" s="4">
        <f t="shared" si="24"/>
        <v>247939614.2784</v>
      </c>
      <c r="O350" s="144" t="s">
        <v>512</v>
      </c>
      <c r="P350" s="62">
        <v>45519</v>
      </c>
      <c r="Q350" s="118"/>
      <c r="R350" s="65"/>
      <c r="S350" s="149"/>
      <c r="T350" s="196"/>
      <c r="U350" s="23"/>
    </row>
    <row r="351" spans="1:21" ht="30">
      <c r="A351" s="31">
        <v>96</v>
      </c>
      <c r="B351" s="185">
        <v>93</v>
      </c>
      <c r="C351" s="188" t="s">
        <v>30</v>
      </c>
      <c r="D351" s="188" t="s">
        <v>0</v>
      </c>
      <c r="E351" s="182">
        <f>F351+G351</f>
        <v>9156</v>
      </c>
      <c r="F351" s="182">
        <v>5482</v>
      </c>
      <c r="G351" s="182">
        <v>3674</v>
      </c>
      <c r="H351" s="35">
        <v>6429.6</v>
      </c>
      <c r="I351" s="35">
        <v>5527.2</v>
      </c>
      <c r="J351" s="35">
        <v>902.4</v>
      </c>
      <c r="K351" s="35">
        <v>263842.7</v>
      </c>
      <c r="L351" s="4">
        <f t="shared" si="25"/>
        <v>1696403023.92</v>
      </c>
      <c r="M351" s="35">
        <f>I351*K351</f>
        <v>1458311371.44</v>
      </c>
      <c r="N351" s="35">
        <f t="shared" si="24"/>
        <v>238091652.48000002</v>
      </c>
      <c r="O351" s="8" t="s">
        <v>130</v>
      </c>
      <c r="P351" s="62" t="s">
        <v>262</v>
      </c>
      <c r="Q351" s="165" t="s">
        <v>378</v>
      </c>
      <c r="R351" s="65"/>
      <c r="S351" s="179">
        <v>100</v>
      </c>
      <c r="T351" s="179">
        <v>2.7758536585365854</v>
      </c>
      <c r="U351" s="23"/>
    </row>
    <row r="352" spans="1:21" ht="30">
      <c r="A352" s="31"/>
      <c r="B352" s="186"/>
      <c r="C352" s="189"/>
      <c r="D352" s="189"/>
      <c r="E352" s="183"/>
      <c r="F352" s="183"/>
      <c r="G352" s="183"/>
      <c r="H352" s="35">
        <v>2680.4</v>
      </c>
      <c r="I352" s="35">
        <v>0</v>
      </c>
      <c r="J352" s="35">
        <v>2680.4</v>
      </c>
      <c r="K352" s="35">
        <v>263842.7</v>
      </c>
      <c r="L352" s="4">
        <f t="shared" si="25"/>
        <v>707203973.08</v>
      </c>
      <c r="M352" s="35">
        <v>0</v>
      </c>
      <c r="N352" s="35">
        <f t="shared" si="24"/>
        <v>707203973.08</v>
      </c>
      <c r="O352" s="8" t="s">
        <v>353</v>
      </c>
      <c r="P352" s="62">
        <v>45555</v>
      </c>
      <c r="Q352" s="118">
        <v>0</v>
      </c>
      <c r="R352" s="65"/>
      <c r="S352" s="180"/>
      <c r="T352" s="180"/>
      <c r="U352" s="23"/>
    </row>
    <row r="353" spans="1:21" ht="66" customHeight="1">
      <c r="A353" s="31"/>
      <c r="B353" s="186"/>
      <c r="C353" s="189"/>
      <c r="D353" s="189"/>
      <c r="E353" s="183"/>
      <c r="F353" s="183"/>
      <c r="G353" s="183"/>
      <c r="H353" s="35">
        <v>46.4</v>
      </c>
      <c r="I353" s="35">
        <v>0</v>
      </c>
      <c r="J353" s="35">
        <v>46.4</v>
      </c>
      <c r="K353" s="35">
        <v>263842.7</v>
      </c>
      <c r="L353" s="4">
        <f t="shared" si="25"/>
        <v>12242301.28</v>
      </c>
      <c r="M353" s="35">
        <v>0</v>
      </c>
      <c r="N353" s="35">
        <f t="shared" si="24"/>
        <v>12242301.28</v>
      </c>
      <c r="O353" s="8" t="s">
        <v>331</v>
      </c>
      <c r="P353" s="62">
        <v>45413</v>
      </c>
      <c r="Q353" s="165">
        <v>1</v>
      </c>
      <c r="R353" s="65"/>
      <c r="S353" s="180"/>
      <c r="T353" s="180"/>
      <c r="U353" s="23" t="s">
        <v>39</v>
      </c>
    </row>
    <row r="354" spans="1:21" ht="45.75" customHeight="1">
      <c r="A354" s="82"/>
      <c r="B354" s="187"/>
      <c r="C354" s="190"/>
      <c r="D354" s="190"/>
      <c r="E354" s="184"/>
      <c r="F354" s="184"/>
      <c r="G354" s="184"/>
      <c r="H354" s="35">
        <v>3626.2</v>
      </c>
      <c r="I354" s="35">
        <v>30</v>
      </c>
      <c r="J354" s="35">
        <v>3596.2</v>
      </c>
      <c r="K354" s="35">
        <v>263842.7</v>
      </c>
      <c r="L354" s="4">
        <f t="shared" si="25"/>
        <v>956746398.74</v>
      </c>
      <c r="M354" s="35">
        <f>I354*K354</f>
        <v>7915281</v>
      </c>
      <c r="N354" s="35">
        <f t="shared" si="24"/>
        <v>948831117.74</v>
      </c>
      <c r="O354" s="8" t="s">
        <v>554</v>
      </c>
      <c r="P354" s="62">
        <v>45627</v>
      </c>
      <c r="Q354" s="118">
        <v>0</v>
      </c>
      <c r="R354" s="65"/>
      <c r="S354" s="181"/>
      <c r="T354" s="181"/>
      <c r="U354" s="23"/>
    </row>
    <row r="355" spans="1:21" ht="45" customHeight="1">
      <c r="A355" s="15">
        <v>97</v>
      </c>
      <c r="B355" s="185">
        <v>94</v>
      </c>
      <c r="C355" s="188" t="s">
        <v>31</v>
      </c>
      <c r="D355" s="188" t="s">
        <v>0</v>
      </c>
      <c r="E355" s="188">
        <f>F355+G355</f>
        <v>8125.68</v>
      </c>
      <c r="F355" s="188">
        <v>4418.91</v>
      </c>
      <c r="G355" s="188">
        <v>3706.77</v>
      </c>
      <c r="H355" s="35">
        <v>3669.4</v>
      </c>
      <c r="I355" s="35">
        <v>0</v>
      </c>
      <c r="J355" s="35">
        <v>3669.4</v>
      </c>
      <c r="K355" s="17">
        <v>263842.7</v>
      </c>
      <c r="L355" s="4">
        <f t="shared" si="25"/>
        <v>968144403.3800001</v>
      </c>
      <c r="M355" s="35">
        <v>0</v>
      </c>
      <c r="N355" s="35">
        <f t="shared" si="24"/>
        <v>968144403.3800001</v>
      </c>
      <c r="O355" s="8" t="s">
        <v>131</v>
      </c>
      <c r="P355" s="62" t="s">
        <v>263</v>
      </c>
      <c r="Q355" s="165" t="s">
        <v>280</v>
      </c>
      <c r="R355" s="65"/>
      <c r="S355" s="264">
        <v>100</v>
      </c>
      <c r="T355" s="264">
        <v>2.525513888888889</v>
      </c>
      <c r="U355" s="23"/>
    </row>
    <row r="356" spans="1:21" ht="30">
      <c r="A356" s="15"/>
      <c r="B356" s="186"/>
      <c r="C356" s="189"/>
      <c r="D356" s="189"/>
      <c r="E356" s="189"/>
      <c r="F356" s="189"/>
      <c r="G356" s="189"/>
      <c r="H356" s="35">
        <v>4455.5</v>
      </c>
      <c r="I356" s="35">
        <v>4418.4</v>
      </c>
      <c r="J356" s="35">
        <v>37.1</v>
      </c>
      <c r="K356" s="17">
        <v>263842.7</v>
      </c>
      <c r="L356" s="4">
        <f t="shared" si="25"/>
        <v>1175551149.8500001</v>
      </c>
      <c r="M356" s="35">
        <f aca="true" t="shared" si="27" ref="M356:M361">I356*K356</f>
        <v>1165762585.68</v>
      </c>
      <c r="N356" s="35">
        <f t="shared" si="24"/>
        <v>9788564.17</v>
      </c>
      <c r="O356" s="8" t="s">
        <v>355</v>
      </c>
      <c r="P356" s="62" t="s">
        <v>264</v>
      </c>
      <c r="Q356" s="165" t="s">
        <v>583</v>
      </c>
      <c r="R356" s="65"/>
      <c r="S356" s="265"/>
      <c r="T356" s="265"/>
      <c r="U356" s="4"/>
    </row>
    <row r="357" spans="1:21" ht="30">
      <c r="A357" s="86"/>
      <c r="B357" s="187"/>
      <c r="C357" s="190"/>
      <c r="D357" s="190"/>
      <c r="E357" s="190"/>
      <c r="F357" s="190"/>
      <c r="G357" s="190"/>
      <c r="H357" s="35">
        <v>3701.3</v>
      </c>
      <c r="I357" s="35">
        <v>94.9</v>
      </c>
      <c r="J357" s="35">
        <v>3606.4</v>
      </c>
      <c r="K357" s="17">
        <v>263842.7</v>
      </c>
      <c r="L357" s="4">
        <f t="shared" si="25"/>
        <v>976560985.5100001</v>
      </c>
      <c r="M357" s="35">
        <f t="shared" si="27"/>
        <v>25038672.230000004</v>
      </c>
      <c r="N357" s="35">
        <f t="shared" si="24"/>
        <v>951522313.2800001</v>
      </c>
      <c r="O357" s="8" t="s">
        <v>523</v>
      </c>
      <c r="P357" s="62">
        <v>45627</v>
      </c>
      <c r="Q357" s="118">
        <v>0</v>
      </c>
      <c r="R357" s="65"/>
      <c r="S357" s="266"/>
      <c r="T357" s="266"/>
      <c r="U357" s="4"/>
    </row>
    <row r="358" spans="1:21" ht="58.5" customHeight="1">
      <c r="A358" s="31">
        <v>98</v>
      </c>
      <c r="B358" s="185">
        <v>95</v>
      </c>
      <c r="C358" s="188" t="s">
        <v>34</v>
      </c>
      <c r="D358" s="188" t="s">
        <v>0</v>
      </c>
      <c r="E358" s="188">
        <f>F358+G358</f>
        <v>7230.25</v>
      </c>
      <c r="F358" s="188">
        <v>6641</v>
      </c>
      <c r="G358" s="188">
        <v>589.25</v>
      </c>
      <c r="H358" s="35">
        <v>3911</v>
      </c>
      <c r="I358" s="35">
        <v>3464</v>
      </c>
      <c r="J358" s="35">
        <v>447</v>
      </c>
      <c r="K358" s="35">
        <v>52768.54</v>
      </c>
      <c r="L358" s="4">
        <f t="shared" si="25"/>
        <v>206377759.94</v>
      </c>
      <c r="M358" s="35">
        <f t="shared" si="27"/>
        <v>182790222.56</v>
      </c>
      <c r="N358" s="35">
        <f t="shared" si="24"/>
        <v>23587537.38</v>
      </c>
      <c r="O358" s="135" t="s">
        <v>132</v>
      </c>
      <c r="P358" s="62" t="s">
        <v>265</v>
      </c>
      <c r="Q358" s="165" t="s">
        <v>280</v>
      </c>
      <c r="R358" s="65"/>
      <c r="S358" s="179">
        <v>100</v>
      </c>
      <c r="T358" s="179">
        <v>3.1291836734693876</v>
      </c>
      <c r="U358" s="23"/>
    </row>
    <row r="359" spans="1:21" ht="30">
      <c r="A359" s="31"/>
      <c r="B359" s="186"/>
      <c r="C359" s="189"/>
      <c r="D359" s="189"/>
      <c r="E359" s="189"/>
      <c r="F359" s="189"/>
      <c r="G359" s="189"/>
      <c r="H359" s="35">
        <v>3291</v>
      </c>
      <c r="I359" s="35">
        <v>3149</v>
      </c>
      <c r="J359" s="35">
        <v>142</v>
      </c>
      <c r="K359" s="35">
        <v>52768.54</v>
      </c>
      <c r="L359" s="4">
        <f t="shared" si="25"/>
        <v>173661265.14000002</v>
      </c>
      <c r="M359" s="35">
        <f t="shared" si="27"/>
        <v>166168132.46</v>
      </c>
      <c r="N359" s="35">
        <f t="shared" si="24"/>
        <v>7493132.68</v>
      </c>
      <c r="O359" s="8" t="s">
        <v>299</v>
      </c>
      <c r="P359" s="62">
        <v>45536</v>
      </c>
      <c r="Q359" s="118">
        <v>0</v>
      </c>
      <c r="R359" s="65"/>
      <c r="S359" s="180"/>
      <c r="T359" s="180"/>
      <c r="U359" s="23"/>
    </row>
    <row r="360" spans="1:21" ht="60.75" customHeight="1">
      <c r="A360" s="31"/>
      <c r="B360" s="186"/>
      <c r="C360" s="189"/>
      <c r="D360" s="189"/>
      <c r="E360" s="189"/>
      <c r="F360" s="189"/>
      <c r="G360" s="189"/>
      <c r="H360" s="35">
        <v>28</v>
      </c>
      <c r="I360" s="35">
        <v>28</v>
      </c>
      <c r="J360" s="35">
        <v>0</v>
      </c>
      <c r="K360" s="35">
        <v>52768.54</v>
      </c>
      <c r="L360" s="4">
        <f t="shared" si="25"/>
        <v>1477519.12</v>
      </c>
      <c r="M360" s="35">
        <f t="shared" si="27"/>
        <v>1477519.12</v>
      </c>
      <c r="N360" s="35">
        <f t="shared" si="24"/>
        <v>0</v>
      </c>
      <c r="O360" s="8" t="s">
        <v>317</v>
      </c>
      <c r="P360" s="62">
        <v>45536</v>
      </c>
      <c r="Q360" s="118">
        <v>0</v>
      </c>
      <c r="R360" s="65"/>
      <c r="S360" s="180"/>
      <c r="T360" s="180"/>
      <c r="U360" s="23" t="s">
        <v>39</v>
      </c>
    </row>
    <row r="361" spans="1:21" ht="60.75" customHeight="1">
      <c r="A361" s="86"/>
      <c r="B361" s="187"/>
      <c r="C361" s="190"/>
      <c r="D361" s="190"/>
      <c r="E361" s="190"/>
      <c r="F361" s="190"/>
      <c r="G361" s="190"/>
      <c r="H361" s="35">
        <v>448</v>
      </c>
      <c r="I361" s="35">
        <v>184</v>
      </c>
      <c r="J361" s="35">
        <v>264</v>
      </c>
      <c r="K361" s="35">
        <v>52768.54</v>
      </c>
      <c r="L361" s="4">
        <f t="shared" si="25"/>
        <v>23640305.92</v>
      </c>
      <c r="M361" s="35">
        <f t="shared" si="27"/>
        <v>9709411.36</v>
      </c>
      <c r="N361" s="35">
        <f t="shared" si="24"/>
        <v>13930894.56</v>
      </c>
      <c r="O361" s="131" t="s">
        <v>475</v>
      </c>
      <c r="P361" s="62">
        <v>45627</v>
      </c>
      <c r="Q361" s="118">
        <v>0</v>
      </c>
      <c r="R361" s="65"/>
      <c r="S361" s="181"/>
      <c r="T361" s="181"/>
      <c r="U361" s="23"/>
    </row>
    <row r="362" spans="1:21" ht="51.75" customHeight="1">
      <c r="A362" s="31">
        <v>99</v>
      </c>
      <c r="B362" s="185">
        <v>96</v>
      </c>
      <c r="C362" s="188" t="s">
        <v>32</v>
      </c>
      <c r="D362" s="188" t="s">
        <v>0</v>
      </c>
      <c r="E362" s="188">
        <f>F362+G362</f>
        <v>3158.29</v>
      </c>
      <c r="F362" s="188">
        <v>1475.34</v>
      </c>
      <c r="G362" s="188">
        <v>1682.95</v>
      </c>
      <c r="H362" s="35">
        <v>482</v>
      </c>
      <c r="I362" s="35">
        <v>0</v>
      </c>
      <c r="J362" s="35">
        <v>482</v>
      </c>
      <c r="K362" s="35">
        <v>250650.73</v>
      </c>
      <c r="L362" s="4">
        <f t="shared" si="25"/>
        <v>120813651.86</v>
      </c>
      <c r="M362" s="35">
        <v>0</v>
      </c>
      <c r="N362" s="35">
        <f t="shared" si="24"/>
        <v>120813651.86</v>
      </c>
      <c r="O362" s="8" t="s">
        <v>133</v>
      </c>
      <c r="P362" s="62">
        <v>45301</v>
      </c>
      <c r="Q362" s="165">
        <v>1</v>
      </c>
      <c r="R362" s="65"/>
      <c r="S362" s="179">
        <v>100</v>
      </c>
      <c r="T362" s="179">
        <v>3.5871929824561404</v>
      </c>
      <c r="U362" s="23"/>
    </row>
    <row r="363" spans="1:21" ht="54.75" customHeight="1">
      <c r="A363" s="31"/>
      <c r="B363" s="186"/>
      <c r="C363" s="189"/>
      <c r="D363" s="189"/>
      <c r="E363" s="189"/>
      <c r="F363" s="189"/>
      <c r="G363" s="189"/>
      <c r="H363" s="35">
        <v>2639</v>
      </c>
      <c r="I363" s="35">
        <v>1449</v>
      </c>
      <c r="J363" s="35">
        <v>1190</v>
      </c>
      <c r="K363" s="35">
        <v>250650.73</v>
      </c>
      <c r="L363" s="4">
        <f t="shared" si="25"/>
        <v>661467276.47</v>
      </c>
      <c r="M363" s="35">
        <f>I363*K363</f>
        <v>363192907.77000004</v>
      </c>
      <c r="N363" s="35">
        <f t="shared" si="24"/>
        <v>298274368.7</v>
      </c>
      <c r="O363" s="134" t="s">
        <v>452</v>
      </c>
      <c r="P363" s="62">
        <v>45474</v>
      </c>
      <c r="Q363" s="118"/>
      <c r="R363" s="65"/>
      <c r="S363" s="180"/>
      <c r="T363" s="180"/>
      <c r="U363" s="23" t="s">
        <v>270</v>
      </c>
    </row>
    <row r="364" spans="1:21" ht="57" customHeight="1">
      <c r="A364" s="78"/>
      <c r="B364" s="186"/>
      <c r="C364" s="189"/>
      <c r="D364" s="189"/>
      <c r="E364" s="189"/>
      <c r="F364" s="189"/>
      <c r="G364" s="189"/>
      <c r="H364" s="35">
        <v>2639</v>
      </c>
      <c r="I364" s="35">
        <v>1449</v>
      </c>
      <c r="J364" s="35">
        <v>0</v>
      </c>
      <c r="K364" s="35">
        <v>263842.81</v>
      </c>
      <c r="L364" s="4">
        <v>696281175.59</v>
      </c>
      <c r="M364" s="35">
        <v>382308231.69</v>
      </c>
      <c r="N364" s="35">
        <v>313972943.9</v>
      </c>
      <c r="O364" s="8" t="s">
        <v>369</v>
      </c>
      <c r="P364" s="62">
        <v>45474</v>
      </c>
      <c r="Q364" s="165">
        <v>1</v>
      </c>
      <c r="R364" s="65"/>
      <c r="S364" s="180"/>
      <c r="T364" s="180"/>
      <c r="U364" s="23"/>
    </row>
    <row r="365" spans="1:21" ht="30">
      <c r="A365" s="79"/>
      <c r="B365" s="186"/>
      <c r="C365" s="189"/>
      <c r="D365" s="189"/>
      <c r="E365" s="189"/>
      <c r="F365" s="189"/>
      <c r="G365" s="189"/>
      <c r="H365" s="35">
        <v>36</v>
      </c>
      <c r="I365" s="35">
        <v>26</v>
      </c>
      <c r="J365" s="35">
        <v>10</v>
      </c>
      <c r="K365" s="35">
        <v>263842.81</v>
      </c>
      <c r="L365" s="4">
        <f>H365*K365</f>
        <v>9498341.16</v>
      </c>
      <c r="M365" s="35">
        <f>I365*K365</f>
        <v>6859913.06</v>
      </c>
      <c r="N365" s="35">
        <f>J365*K365</f>
        <v>2638428.1</v>
      </c>
      <c r="O365" s="8" t="s">
        <v>341</v>
      </c>
      <c r="P365" s="62">
        <v>45474</v>
      </c>
      <c r="Q365" s="165">
        <v>1</v>
      </c>
      <c r="R365" s="65"/>
      <c r="S365" s="180"/>
      <c r="T365" s="180"/>
      <c r="U365" s="23"/>
    </row>
    <row r="366" spans="1:21" ht="30">
      <c r="A366" s="86"/>
      <c r="B366" s="187"/>
      <c r="C366" s="190"/>
      <c r="D366" s="190"/>
      <c r="E366" s="190"/>
      <c r="F366" s="190"/>
      <c r="G366" s="190"/>
      <c r="H366" s="35">
        <v>1576</v>
      </c>
      <c r="I366" s="35">
        <v>24</v>
      </c>
      <c r="J366" s="35">
        <v>1552</v>
      </c>
      <c r="K366" s="35">
        <v>263842.81</v>
      </c>
      <c r="L366" s="4">
        <f>H366*K366</f>
        <v>415816268.56</v>
      </c>
      <c r="M366" s="35">
        <f>I366*K366</f>
        <v>6332227.4399999995</v>
      </c>
      <c r="N366" s="35">
        <f>J366*K366</f>
        <v>409484041.12</v>
      </c>
      <c r="O366" s="8" t="s">
        <v>522</v>
      </c>
      <c r="P366" s="62">
        <v>45627</v>
      </c>
      <c r="Q366" s="118">
        <v>0</v>
      </c>
      <c r="R366" s="65"/>
      <c r="S366" s="181"/>
      <c r="T366" s="181"/>
      <c r="U366" s="23"/>
    </row>
    <row r="367" spans="1:21" ht="60">
      <c r="A367" s="31"/>
      <c r="B367" s="57">
        <v>97</v>
      </c>
      <c r="C367" s="48" t="s">
        <v>217</v>
      </c>
      <c r="D367" s="39" t="s">
        <v>11</v>
      </c>
      <c r="E367" s="10">
        <f>F367+G367</f>
        <v>4950.41</v>
      </c>
      <c r="F367" s="35">
        <v>3767.6</v>
      </c>
      <c r="G367" s="35">
        <v>1182.81</v>
      </c>
      <c r="H367" s="35">
        <v>5924.4</v>
      </c>
      <c r="I367" s="35">
        <v>3705.6</v>
      </c>
      <c r="J367" s="35">
        <v>2218.8</v>
      </c>
      <c r="K367" s="35">
        <v>12792.3</v>
      </c>
      <c r="L367" s="4">
        <f t="shared" si="25"/>
        <v>75786702.11999999</v>
      </c>
      <c r="M367" s="35">
        <f>I367*K367</f>
        <v>47403146.879999995</v>
      </c>
      <c r="N367" s="35">
        <f t="shared" si="24"/>
        <v>28383555.240000002</v>
      </c>
      <c r="O367" s="8" t="s">
        <v>294</v>
      </c>
      <c r="P367" s="62">
        <v>45427</v>
      </c>
      <c r="Q367" s="165">
        <v>1</v>
      </c>
      <c r="R367" s="65"/>
      <c r="S367" s="194">
        <v>100</v>
      </c>
      <c r="T367" s="171">
        <v>7.4314285714285715</v>
      </c>
      <c r="U367" s="23"/>
    </row>
    <row r="368" spans="1:21" ht="45.75" customHeight="1">
      <c r="A368" s="31"/>
      <c r="B368" s="185">
        <v>98</v>
      </c>
      <c r="C368" s="188" t="s">
        <v>218</v>
      </c>
      <c r="D368" s="188" t="s">
        <v>11</v>
      </c>
      <c r="E368" s="182">
        <f>F368+G368</f>
        <v>34309.729999999996</v>
      </c>
      <c r="F368" s="182">
        <v>24665.25</v>
      </c>
      <c r="G368" s="182">
        <v>9644.48</v>
      </c>
      <c r="H368" s="35">
        <v>208.8</v>
      </c>
      <c r="I368" s="35">
        <v>122.4</v>
      </c>
      <c r="J368" s="4">
        <v>86.4</v>
      </c>
      <c r="K368" s="35">
        <v>13605.19</v>
      </c>
      <c r="L368" s="4">
        <v>2840763.67</v>
      </c>
      <c r="M368" s="35">
        <v>1665275.25</v>
      </c>
      <c r="N368" s="4">
        <v>1175488.42</v>
      </c>
      <c r="O368" s="134" t="s">
        <v>453</v>
      </c>
      <c r="P368" s="62">
        <v>45413</v>
      </c>
      <c r="Q368" s="118"/>
      <c r="R368" s="65"/>
      <c r="S368" s="195"/>
      <c r="T368" s="218">
        <v>4.857142857142857</v>
      </c>
      <c r="U368" s="23" t="s">
        <v>269</v>
      </c>
    </row>
    <row r="369" spans="1:21" ht="30.75" customHeight="1">
      <c r="A369" s="15"/>
      <c r="B369" s="186"/>
      <c r="C369" s="189"/>
      <c r="D369" s="189"/>
      <c r="E369" s="183"/>
      <c r="F369" s="183"/>
      <c r="G369" s="183"/>
      <c r="H369" s="35">
        <v>33052.8</v>
      </c>
      <c r="I369" s="35">
        <v>23496</v>
      </c>
      <c r="J369" s="4">
        <v>9556.8</v>
      </c>
      <c r="K369" s="35">
        <v>13605.19</v>
      </c>
      <c r="L369" s="4">
        <f t="shared" si="25"/>
        <v>449689624.03200006</v>
      </c>
      <c r="M369" s="35">
        <f aca="true" t="shared" si="28" ref="M369:M387">I369*K369</f>
        <v>319667544.24</v>
      </c>
      <c r="N369" s="4">
        <f t="shared" si="24"/>
        <v>130022079.792</v>
      </c>
      <c r="O369" s="134" t="s">
        <v>454</v>
      </c>
      <c r="P369" s="62">
        <v>45413</v>
      </c>
      <c r="Q369" s="118"/>
      <c r="R369" s="65"/>
      <c r="S369" s="195"/>
      <c r="T369" s="218"/>
      <c r="U369" s="23" t="s">
        <v>316</v>
      </c>
    </row>
    <row r="370" spans="1:21" ht="44.25" customHeight="1">
      <c r="A370" s="82"/>
      <c r="B370" s="186"/>
      <c r="C370" s="189"/>
      <c r="D370" s="189"/>
      <c r="E370" s="183"/>
      <c r="F370" s="183"/>
      <c r="G370" s="183"/>
      <c r="H370" s="35">
        <v>43351.2</v>
      </c>
      <c r="I370" s="35">
        <v>23460</v>
      </c>
      <c r="J370" s="4">
        <v>19891.2</v>
      </c>
      <c r="K370" s="35">
        <v>14244.71</v>
      </c>
      <c r="L370" s="4">
        <v>617524838.64</v>
      </c>
      <c r="M370" s="35">
        <v>334180662</v>
      </c>
      <c r="N370" s="4">
        <v>283344176.64000005</v>
      </c>
      <c r="O370" s="131" t="s">
        <v>471</v>
      </c>
      <c r="P370" s="62" t="s">
        <v>365</v>
      </c>
      <c r="Q370" s="118">
        <v>0.09</v>
      </c>
      <c r="R370" s="65"/>
      <c r="S370" s="195"/>
      <c r="T370" s="180"/>
      <c r="U370" s="23"/>
    </row>
    <row r="371" spans="1:21" ht="53.25" customHeight="1">
      <c r="A371" s="82"/>
      <c r="B371" s="187"/>
      <c r="C371" s="190"/>
      <c r="D371" s="190"/>
      <c r="E371" s="184"/>
      <c r="F371" s="184"/>
      <c r="G371" s="184"/>
      <c r="H371" s="35">
        <v>302.4</v>
      </c>
      <c r="I371" s="35">
        <v>122.4</v>
      </c>
      <c r="J371" s="4">
        <v>180</v>
      </c>
      <c r="K371" s="35">
        <v>14244.7</v>
      </c>
      <c r="L371" s="4">
        <f t="shared" si="25"/>
        <v>4307597.28</v>
      </c>
      <c r="M371" s="35">
        <f>I371*K371</f>
        <v>1743551.2800000003</v>
      </c>
      <c r="N371" s="4">
        <f t="shared" si="24"/>
        <v>2564046</v>
      </c>
      <c r="O371" s="131" t="s">
        <v>437</v>
      </c>
      <c r="P371" s="62">
        <v>45474</v>
      </c>
      <c r="Q371" s="165">
        <v>1</v>
      </c>
      <c r="R371" s="65"/>
      <c r="S371" s="196"/>
      <c r="T371" s="181"/>
      <c r="U371" s="23" t="s">
        <v>39</v>
      </c>
    </row>
    <row r="372" spans="1:21" ht="70.5" customHeight="1">
      <c r="A372" s="15">
        <v>102</v>
      </c>
      <c r="B372" s="185">
        <v>99</v>
      </c>
      <c r="C372" s="188" t="s">
        <v>219</v>
      </c>
      <c r="D372" s="188" t="s">
        <v>11</v>
      </c>
      <c r="E372" s="182">
        <f>F372+G372</f>
        <v>28498.8</v>
      </c>
      <c r="F372" s="182">
        <v>17573.8</v>
      </c>
      <c r="G372" s="182">
        <v>10925</v>
      </c>
      <c r="H372" s="35">
        <v>28492.8</v>
      </c>
      <c r="I372" s="35">
        <v>17664</v>
      </c>
      <c r="J372" s="4">
        <v>10828.8</v>
      </c>
      <c r="K372" s="35">
        <v>13332.55</v>
      </c>
      <c r="L372" s="4">
        <f t="shared" si="25"/>
        <v>379881680.64</v>
      </c>
      <c r="M372" s="35">
        <f t="shared" si="28"/>
        <v>235506163.2</v>
      </c>
      <c r="N372" s="4">
        <f t="shared" si="24"/>
        <v>144375517.43999997</v>
      </c>
      <c r="O372" s="8" t="s">
        <v>134</v>
      </c>
      <c r="P372" s="62">
        <v>45352</v>
      </c>
      <c r="Q372" s="165">
        <v>1</v>
      </c>
      <c r="R372" s="65"/>
      <c r="S372" s="194">
        <v>100</v>
      </c>
      <c r="T372" s="194">
        <v>5.029111111111111</v>
      </c>
      <c r="U372" s="23"/>
    </row>
    <row r="373" spans="1:21" ht="56.25" customHeight="1">
      <c r="A373" s="86"/>
      <c r="B373" s="186"/>
      <c r="C373" s="189"/>
      <c r="D373" s="189"/>
      <c r="E373" s="183"/>
      <c r="F373" s="183"/>
      <c r="G373" s="183"/>
      <c r="H373" s="35">
        <v>10771.2</v>
      </c>
      <c r="I373" s="35">
        <v>1536</v>
      </c>
      <c r="J373" s="4">
        <v>9235.2</v>
      </c>
      <c r="K373" s="35">
        <v>13332.55</v>
      </c>
      <c r="L373" s="4">
        <f t="shared" si="25"/>
        <v>143607562.56</v>
      </c>
      <c r="M373" s="35">
        <f t="shared" si="28"/>
        <v>20478796.799999997</v>
      </c>
      <c r="N373" s="4">
        <f t="shared" si="24"/>
        <v>123128765.76</v>
      </c>
      <c r="O373" s="132" t="s">
        <v>381</v>
      </c>
      <c r="P373" s="62">
        <v>45474</v>
      </c>
      <c r="Q373" s="118"/>
      <c r="R373" s="65"/>
      <c r="S373" s="195"/>
      <c r="T373" s="195"/>
      <c r="U373" s="23" t="s">
        <v>316</v>
      </c>
    </row>
    <row r="374" spans="1:21" ht="45.75" customHeight="1">
      <c r="A374" s="86"/>
      <c r="B374" s="186"/>
      <c r="C374" s="189"/>
      <c r="D374" s="189"/>
      <c r="E374" s="183"/>
      <c r="F374" s="183"/>
      <c r="G374" s="183"/>
      <c r="H374" s="35">
        <v>4.8</v>
      </c>
      <c r="I374" s="35">
        <v>4.8</v>
      </c>
      <c r="J374" s="4">
        <v>0</v>
      </c>
      <c r="K374" s="35">
        <v>13332.55</v>
      </c>
      <c r="L374" s="4">
        <f t="shared" si="25"/>
        <v>63996.23999999999</v>
      </c>
      <c r="M374" s="35">
        <f t="shared" si="28"/>
        <v>63996.23999999999</v>
      </c>
      <c r="N374" s="4">
        <f t="shared" si="24"/>
        <v>0</v>
      </c>
      <c r="O374" s="132" t="s">
        <v>379</v>
      </c>
      <c r="P374" s="62">
        <v>45474</v>
      </c>
      <c r="Q374" s="118"/>
      <c r="R374" s="65"/>
      <c r="S374" s="195"/>
      <c r="T374" s="195"/>
      <c r="U374" s="23" t="s">
        <v>269</v>
      </c>
    </row>
    <row r="375" spans="1:21" ht="43.5" customHeight="1">
      <c r="A375" s="145"/>
      <c r="B375" s="186"/>
      <c r="C375" s="189"/>
      <c r="D375" s="189"/>
      <c r="E375" s="183"/>
      <c r="F375" s="183"/>
      <c r="G375" s="183"/>
      <c r="H375" s="35">
        <v>10771.2</v>
      </c>
      <c r="I375" s="35">
        <v>1536</v>
      </c>
      <c r="J375" s="4">
        <v>9235.2</v>
      </c>
      <c r="K375" s="35">
        <v>13399.65</v>
      </c>
      <c r="L375" s="4">
        <f t="shared" si="25"/>
        <v>144330310.08</v>
      </c>
      <c r="M375" s="35">
        <f t="shared" si="28"/>
        <v>20581862.4</v>
      </c>
      <c r="N375" s="4">
        <f t="shared" si="24"/>
        <v>123748447.68</v>
      </c>
      <c r="O375" s="132" t="s">
        <v>464</v>
      </c>
      <c r="P375" s="62">
        <v>45519</v>
      </c>
      <c r="Q375" s="118"/>
      <c r="R375" s="65"/>
      <c r="S375" s="195"/>
      <c r="T375" s="195"/>
      <c r="U375" s="23" t="s">
        <v>316</v>
      </c>
    </row>
    <row r="376" spans="1:21" ht="40.5" customHeight="1">
      <c r="A376" s="156"/>
      <c r="B376" s="186"/>
      <c r="C376" s="189"/>
      <c r="D376" s="189"/>
      <c r="E376" s="183"/>
      <c r="F376" s="183"/>
      <c r="G376" s="183"/>
      <c r="H376" s="35">
        <v>4.8</v>
      </c>
      <c r="I376" s="35">
        <v>4.8</v>
      </c>
      <c r="J376" s="4">
        <v>0</v>
      </c>
      <c r="K376" s="35">
        <v>14244.67</v>
      </c>
      <c r="L376" s="4">
        <f t="shared" si="25"/>
        <v>68374.416</v>
      </c>
      <c r="M376" s="35">
        <f t="shared" si="28"/>
        <v>68374.416</v>
      </c>
      <c r="N376" s="4">
        <f t="shared" si="24"/>
        <v>0</v>
      </c>
      <c r="O376" s="144" t="s">
        <v>593</v>
      </c>
      <c r="P376" s="62">
        <v>45519</v>
      </c>
      <c r="Q376" s="118">
        <v>0</v>
      </c>
      <c r="R376" s="65"/>
      <c r="S376" s="195"/>
      <c r="T376" s="195"/>
      <c r="U376" s="23"/>
    </row>
    <row r="377" spans="1:21" ht="48" customHeight="1">
      <c r="A377" s="145"/>
      <c r="B377" s="186"/>
      <c r="C377" s="189"/>
      <c r="D377" s="189"/>
      <c r="E377" s="183"/>
      <c r="F377" s="183"/>
      <c r="G377" s="183"/>
      <c r="H377" s="35">
        <v>4.8</v>
      </c>
      <c r="I377" s="35">
        <v>4.8</v>
      </c>
      <c r="J377" s="4">
        <v>0</v>
      </c>
      <c r="K377" s="35">
        <v>13399.65</v>
      </c>
      <c r="L377" s="4">
        <f>H377*K377</f>
        <v>64318.31999999999</v>
      </c>
      <c r="M377" s="35">
        <f>I377*K377</f>
        <v>64318.31999999999</v>
      </c>
      <c r="N377" s="4">
        <f t="shared" si="24"/>
        <v>0</v>
      </c>
      <c r="O377" s="132" t="s">
        <v>465</v>
      </c>
      <c r="P377" s="62">
        <v>45519</v>
      </c>
      <c r="Q377" s="118"/>
      <c r="R377" s="65"/>
      <c r="S377" s="195"/>
      <c r="T377" s="195"/>
      <c r="U377" s="23" t="s">
        <v>316</v>
      </c>
    </row>
    <row r="378" spans="1:21" ht="30.75" customHeight="1">
      <c r="A378" s="161"/>
      <c r="B378" s="187"/>
      <c r="C378" s="190"/>
      <c r="D378" s="190"/>
      <c r="E378" s="184"/>
      <c r="F378" s="184"/>
      <c r="G378" s="184"/>
      <c r="H378" s="35">
        <v>10704</v>
      </c>
      <c r="I378" s="35">
        <v>1468.8</v>
      </c>
      <c r="J378" s="4">
        <v>9235.2</v>
      </c>
      <c r="K378" s="35">
        <v>14244.71</v>
      </c>
      <c r="L378" s="4">
        <f>H378*K378</f>
        <v>152475375.84</v>
      </c>
      <c r="M378" s="35">
        <f>I378*K378</f>
        <v>20922630.047999997</v>
      </c>
      <c r="N378" s="4">
        <f t="shared" si="24"/>
        <v>131552745.792</v>
      </c>
      <c r="O378" s="131" t="s">
        <v>580</v>
      </c>
      <c r="P378" s="62">
        <v>45534</v>
      </c>
      <c r="Q378" s="118"/>
      <c r="R378" s="65"/>
      <c r="S378" s="196"/>
      <c r="T378" s="196"/>
      <c r="U378" s="23"/>
    </row>
    <row r="379" spans="1:21" ht="45">
      <c r="A379" s="15">
        <v>103</v>
      </c>
      <c r="B379" s="57">
        <v>100</v>
      </c>
      <c r="C379" s="49" t="s">
        <v>14</v>
      </c>
      <c r="D379" s="39" t="s">
        <v>11</v>
      </c>
      <c r="E379" s="10">
        <f>F379+G379</f>
        <v>760</v>
      </c>
      <c r="F379" s="35">
        <v>760</v>
      </c>
      <c r="G379" s="35">
        <v>0</v>
      </c>
      <c r="H379" s="35">
        <v>760</v>
      </c>
      <c r="I379" s="35">
        <v>760</v>
      </c>
      <c r="J379" s="35">
        <v>0</v>
      </c>
      <c r="K379" s="35">
        <v>218.14</v>
      </c>
      <c r="L379" s="4">
        <f t="shared" si="25"/>
        <v>165786.4</v>
      </c>
      <c r="M379" s="35">
        <f t="shared" si="28"/>
        <v>165786.4</v>
      </c>
      <c r="N379" s="35">
        <v>0</v>
      </c>
      <c r="O379" s="8" t="s">
        <v>135</v>
      </c>
      <c r="P379" s="62">
        <v>45352</v>
      </c>
      <c r="Q379" s="165">
        <v>1</v>
      </c>
      <c r="R379" s="65"/>
      <c r="S379" s="148">
        <v>100</v>
      </c>
      <c r="T379" s="177">
        <v>4</v>
      </c>
      <c r="U379" s="23"/>
    </row>
    <row r="380" spans="1:21" ht="30">
      <c r="A380" s="15">
        <v>104</v>
      </c>
      <c r="B380" s="185">
        <v>101</v>
      </c>
      <c r="C380" s="230" t="s">
        <v>15</v>
      </c>
      <c r="D380" s="188" t="s">
        <v>11</v>
      </c>
      <c r="E380" s="182">
        <f>F380+G380</f>
        <v>32675</v>
      </c>
      <c r="F380" s="182">
        <v>28600</v>
      </c>
      <c r="G380" s="182">
        <v>4075</v>
      </c>
      <c r="H380" s="35">
        <v>18300</v>
      </c>
      <c r="I380" s="35">
        <v>14700</v>
      </c>
      <c r="J380" s="35">
        <v>3600</v>
      </c>
      <c r="K380" s="35">
        <v>197.53</v>
      </c>
      <c r="L380" s="4">
        <f t="shared" si="25"/>
        <v>3614799</v>
      </c>
      <c r="M380" s="35">
        <f t="shared" si="28"/>
        <v>2903691</v>
      </c>
      <c r="N380" s="35">
        <f aca="true" t="shared" si="29" ref="N380:N405">J380*K380</f>
        <v>711108</v>
      </c>
      <c r="O380" s="8" t="s">
        <v>136</v>
      </c>
      <c r="P380" s="62">
        <v>45352</v>
      </c>
      <c r="Q380" s="165">
        <v>1</v>
      </c>
      <c r="R380" s="65"/>
      <c r="S380" s="179">
        <v>100</v>
      </c>
      <c r="T380" s="179">
        <v>5.75</v>
      </c>
      <c r="U380" s="4"/>
    </row>
    <row r="381" spans="1:21" ht="30">
      <c r="A381" s="90"/>
      <c r="B381" s="186"/>
      <c r="C381" s="230"/>
      <c r="D381" s="189"/>
      <c r="E381" s="183"/>
      <c r="F381" s="183"/>
      <c r="G381" s="183"/>
      <c r="H381" s="35">
        <v>4550</v>
      </c>
      <c r="I381" s="35">
        <v>1400</v>
      </c>
      <c r="J381" s="35">
        <v>3150</v>
      </c>
      <c r="K381" s="35">
        <v>197.52</v>
      </c>
      <c r="L381" s="4">
        <f>H381*K381</f>
        <v>898716</v>
      </c>
      <c r="M381" s="35">
        <f>I381*K381</f>
        <v>276528</v>
      </c>
      <c r="N381" s="35">
        <f>J381*K381</f>
        <v>622188</v>
      </c>
      <c r="O381" s="8" t="s">
        <v>420</v>
      </c>
      <c r="P381" s="62">
        <v>45474</v>
      </c>
      <c r="Q381" s="165">
        <v>1</v>
      </c>
      <c r="R381" s="65"/>
      <c r="S381" s="180"/>
      <c r="T381" s="180"/>
      <c r="U381" s="4"/>
    </row>
    <row r="382" spans="1:21" ht="30">
      <c r="A382" s="15"/>
      <c r="B382" s="187"/>
      <c r="C382" s="230"/>
      <c r="D382" s="190"/>
      <c r="E382" s="184"/>
      <c r="F382" s="184"/>
      <c r="G382" s="184"/>
      <c r="H382" s="35">
        <v>13900</v>
      </c>
      <c r="I382" s="35">
        <v>13500</v>
      </c>
      <c r="J382" s="4">
        <v>400</v>
      </c>
      <c r="K382" s="35">
        <v>197.53</v>
      </c>
      <c r="L382" s="4">
        <f t="shared" si="25"/>
        <v>2745667</v>
      </c>
      <c r="M382" s="35">
        <f t="shared" si="28"/>
        <v>2666655</v>
      </c>
      <c r="N382" s="35">
        <f t="shared" si="29"/>
        <v>79012</v>
      </c>
      <c r="O382" s="131" t="s">
        <v>336</v>
      </c>
      <c r="P382" s="62">
        <v>45413</v>
      </c>
      <c r="Q382" s="165">
        <v>1</v>
      </c>
      <c r="R382" s="65"/>
      <c r="S382" s="181"/>
      <c r="T382" s="181"/>
      <c r="U382" s="4"/>
    </row>
    <row r="383" spans="1:21" ht="45.75" customHeight="1">
      <c r="A383" s="3">
        <v>105</v>
      </c>
      <c r="B383" s="185">
        <v>102</v>
      </c>
      <c r="C383" s="188" t="s">
        <v>220</v>
      </c>
      <c r="D383" s="188" t="s">
        <v>0</v>
      </c>
      <c r="E383" s="182">
        <f>F383+G383</f>
        <v>499.5</v>
      </c>
      <c r="F383" s="182">
        <v>122</v>
      </c>
      <c r="G383" s="182">
        <v>377.5</v>
      </c>
      <c r="H383" s="35">
        <v>700</v>
      </c>
      <c r="I383" s="35">
        <v>96</v>
      </c>
      <c r="J383" s="35">
        <f>H383-I383</f>
        <v>604</v>
      </c>
      <c r="K383" s="35">
        <v>8592.88</v>
      </c>
      <c r="L383" s="35">
        <f t="shared" si="25"/>
        <v>6015015.999999999</v>
      </c>
      <c r="M383" s="35">
        <f t="shared" si="28"/>
        <v>824916.48</v>
      </c>
      <c r="N383" s="35">
        <f t="shared" si="29"/>
        <v>5190099.52</v>
      </c>
      <c r="O383" s="8" t="s">
        <v>137</v>
      </c>
      <c r="P383" s="62">
        <v>45352</v>
      </c>
      <c r="Q383" s="165">
        <v>1</v>
      </c>
      <c r="R383" s="65"/>
      <c r="S383" s="194">
        <v>100</v>
      </c>
      <c r="T383" s="194">
        <v>4.670588235294118</v>
      </c>
      <c r="U383" s="23" t="s">
        <v>226</v>
      </c>
    </row>
    <row r="384" spans="1:21" ht="47.25" customHeight="1">
      <c r="A384" s="50"/>
      <c r="B384" s="186"/>
      <c r="C384" s="189"/>
      <c r="D384" s="189"/>
      <c r="E384" s="183"/>
      <c r="F384" s="183"/>
      <c r="G384" s="183"/>
      <c r="H384" s="35">
        <v>177</v>
      </c>
      <c r="I384" s="35">
        <v>26</v>
      </c>
      <c r="J384" s="35">
        <v>151</v>
      </c>
      <c r="K384" s="35">
        <v>8592.87</v>
      </c>
      <c r="L384" s="35">
        <f t="shared" si="25"/>
        <v>1520937.9900000002</v>
      </c>
      <c r="M384" s="35">
        <f t="shared" si="28"/>
        <v>223414.62000000002</v>
      </c>
      <c r="N384" s="35">
        <f t="shared" si="29"/>
        <v>1297523.37</v>
      </c>
      <c r="O384" s="158" t="s">
        <v>505</v>
      </c>
      <c r="P384" s="62">
        <v>45536</v>
      </c>
      <c r="Q384" s="118"/>
      <c r="R384" s="65"/>
      <c r="S384" s="195"/>
      <c r="T384" s="195"/>
      <c r="U384" s="23" t="s">
        <v>316</v>
      </c>
    </row>
    <row r="385" spans="1:21" ht="59.25" customHeight="1">
      <c r="A385" s="50"/>
      <c r="B385" s="186"/>
      <c r="C385" s="189"/>
      <c r="D385" s="189"/>
      <c r="E385" s="183"/>
      <c r="F385" s="183"/>
      <c r="G385" s="183"/>
      <c r="H385" s="35">
        <v>177</v>
      </c>
      <c r="I385" s="35">
        <v>26</v>
      </c>
      <c r="J385" s="35">
        <v>151</v>
      </c>
      <c r="K385" s="35">
        <v>8343.74</v>
      </c>
      <c r="L385" s="35">
        <f t="shared" si="25"/>
        <v>1476841.98</v>
      </c>
      <c r="M385" s="35">
        <f t="shared" si="28"/>
        <v>216937.24</v>
      </c>
      <c r="N385" s="35">
        <f>J385*K385</f>
        <v>1259904.74</v>
      </c>
      <c r="O385" s="134" t="s">
        <v>455</v>
      </c>
      <c r="P385" s="62">
        <v>45474</v>
      </c>
      <c r="Q385" s="118"/>
      <c r="R385" s="65"/>
      <c r="S385" s="195"/>
      <c r="T385" s="195"/>
      <c r="U385" s="23" t="s">
        <v>316</v>
      </c>
    </row>
    <row r="386" spans="1:21" ht="59.25" customHeight="1">
      <c r="A386" s="50"/>
      <c r="B386" s="187"/>
      <c r="C386" s="190"/>
      <c r="D386" s="190"/>
      <c r="E386" s="184"/>
      <c r="F386" s="184"/>
      <c r="G386" s="184"/>
      <c r="H386" s="35">
        <v>177</v>
      </c>
      <c r="I386" s="35">
        <v>26</v>
      </c>
      <c r="J386" s="35">
        <v>151</v>
      </c>
      <c r="K386" s="35">
        <v>9023.66</v>
      </c>
      <c r="L386" s="35">
        <f>H386*K386</f>
        <v>1597187.82</v>
      </c>
      <c r="M386" s="35">
        <f>I386*K386</f>
        <v>234615.16</v>
      </c>
      <c r="N386" s="35">
        <f>J386*K386</f>
        <v>1362572.66</v>
      </c>
      <c r="O386" s="158" t="s">
        <v>606</v>
      </c>
      <c r="P386" s="62">
        <v>45536</v>
      </c>
      <c r="Q386" s="118"/>
      <c r="R386" s="65"/>
      <c r="S386" s="196"/>
      <c r="T386" s="196"/>
      <c r="U386" s="23" t="s">
        <v>316</v>
      </c>
    </row>
    <row r="387" spans="1:21" ht="34.5" customHeight="1">
      <c r="A387" s="3">
        <v>106</v>
      </c>
      <c r="B387" s="185">
        <v>103</v>
      </c>
      <c r="C387" s="188" t="s">
        <v>221</v>
      </c>
      <c r="D387" s="188" t="s">
        <v>1</v>
      </c>
      <c r="E387" s="182">
        <f>F387+G387</f>
        <v>57607200</v>
      </c>
      <c r="F387" s="182">
        <v>17576000</v>
      </c>
      <c r="G387" s="182">
        <v>40031200</v>
      </c>
      <c r="H387" s="35">
        <v>23807000</v>
      </c>
      <c r="I387" s="35">
        <v>0</v>
      </c>
      <c r="J387" s="35">
        <v>23807000</v>
      </c>
      <c r="K387" s="35">
        <v>12.37</v>
      </c>
      <c r="L387" s="35">
        <f t="shared" si="25"/>
        <v>294492590</v>
      </c>
      <c r="M387" s="35">
        <f t="shared" si="28"/>
        <v>0</v>
      </c>
      <c r="N387" s="35">
        <f t="shared" si="29"/>
        <v>294492590</v>
      </c>
      <c r="O387" s="8" t="s">
        <v>138</v>
      </c>
      <c r="P387" s="62">
        <v>45352</v>
      </c>
      <c r="Q387" s="165">
        <v>1</v>
      </c>
      <c r="R387" s="65"/>
      <c r="S387" s="179">
        <v>100</v>
      </c>
      <c r="T387" s="179">
        <v>5.465714285714285</v>
      </c>
      <c r="U387" s="23" t="s">
        <v>228</v>
      </c>
    </row>
    <row r="388" spans="1:21" ht="74.25" customHeight="1">
      <c r="A388" s="31"/>
      <c r="B388" s="186"/>
      <c r="C388" s="189"/>
      <c r="D388" s="189"/>
      <c r="E388" s="183"/>
      <c r="F388" s="183"/>
      <c r="G388" s="183"/>
      <c r="H388" s="35">
        <v>4438000</v>
      </c>
      <c r="I388" s="35">
        <v>0</v>
      </c>
      <c r="J388" s="35">
        <v>4438000</v>
      </c>
      <c r="K388" s="35">
        <v>12.37</v>
      </c>
      <c r="L388" s="4">
        <f t="shared" si="25"/>
        <v>54898060</v>
      </c>
      <c r="M388" s="35">
        <v>0</v>
      </c>
      <c r="N388" s="35">
        <f t="shared" si="29"/>
        <v>54898060</v>
      </c>
      <c r="O388" s="8" t="s">
        <v>139</v>
      </c>
      <c r="P388" s="62">
        <v>45301</v>
      </c>
      <c r="Q388" s="165">
        <v>1</v>
      </c>
      <c r="R388" s="65"/>
      <c r="S388" s="180"/>
      <c r="T388" s="180"/>
      <c r="U388" s="23" t="s">
        <v>39</v>
      </c>
    </row>
    <row r="389" spans="1:21" ht="74.25" customHeight="1">
      <c r="A389" s="90"/>
      <c r="B389" s="186"/>
      <c r="C389" s="189"/>
      <c r="D389" s="189"/>
      <c r="E389" s="183"/>
      <c r="F389" s="183"/>
      <c r="G389" s="183"/>
      <c r="H389" s="35">
        <v>37146000</v>
      </c>
      <c r="I389" s="35">
        <v>916000</v>
      </c>
      <c r="J389" s="35">
        <v>36230000</v>
      </c>
      <c r="K389" s="35">
        <v>12.37</v>
      </c>
      <c r="L389" s="4">
        <f>H389*K389</f>
        <v>459496020</v>
      </c>
      <c r="M389" s="35">
        <f>I389*K389</f>
        <v>11330920</v>
      </c>
      <c r="N389" s="35">
        <f>J389*K389</f>
        <v>448165100</v>
      </c>
      <c r="O389" s="133" t="s">
        <v>555</v>
      </c>
      <c r="P389" s="62">
        <v>45566</v>
      </c>
      <c r="Q389" s="118">
        <v>0</v>
      </c>
      <c r="R389" s="65"/>
      <c r="S389" s="180"/>
      <c r="T389" s="180"/>
      <c r="U389" s="23"/>
    </row>
    <row r="390" spans="1:21" ht="30">
      <c r="A390" s="15"/>
      <c r="B390" s="186"/>
      <c r="C390" s="189"/>
      <c r="D390" s="189"/>
      <c r="E390" s="183"/>
      <c r="F390" s="183"/>
      <c r="G390" s="183"/>
      <c r="H390" s="35">
        <v>28393000</v>
      </c>
      <c r="I390" s="35">
        <v>16607000</v>
      </c>
      <c r="J390" s="35">
        <v>11786000</v>
      </c>
      <c r="K390" s="35">
        <v>12.37</v>
      </c>
      <c r="L390" s="4">
        <f t="shared" si="25"/>
        <v>351221410</v>
      </c>
      <c r="M390" s="35">
        <f>I390*K390</f>
        <v>205428590</v>
      </c>
      <c r="N390" s="35">
        <f t="shared" si="29"/>
        <v>145792820</v>
      </c>
      <c r="O390" s="8" t="s">
        <v>328</v>
      </c>
      <c r="P390" s="62">
        <v>45397</v>
      </c>
      <c r="Q390" s="165">
        <v>1</v>
      </c>
      <c r="R390" s="65"/>
      <c r="S390" s="180"/>
      <c r="T390" s="180"/>
      <c r="U390" s="23"/>
    </row>
    <row r="391" spans="1:21" ht="30">
      <c r="A391" s="116"/>
      <c r="B391" s="187"/>
      <c r="C391" s="190"/>
      <c r="D391" s="190"/>
      <c r="E391" s="184"/>
      <c r="F391" s="184"/>
      <c r="G391" s="184"/>
      <c r="H391" s="35">
        <v>4841000</v>
      </c>
      <c r="I391" s="35">
        <v>4841000</v>
      </c>
      <c r="J391" s="35">
        <v>0</v>
      </c>
      <c r="K391" s="35">
        <v>12.37</v>
      </c>
      <c r="L391" s="4">
        <f t="shared" si="25"/>
        <v>59883169.99999999</v>
      </c>
      <c r="M391" s="35">
        <f>I391*K391</f>
        <v>59883169.99999999</v>
      </c>
      <c r="N391" s="35">
        <f t="shared" si="29"/>
        <v>0</v>
      </c>
      <c r="O391" s="133" t="s">
        <v>536</v>
      </c>
      <c r="P391" s="62">
        <v>45566</v>
      </c>
      <c r="Q391" s="165">
        <v>1</v>
      </c>
      <c r="R391" s="65"/>
      <c r="S391" s="181"/>
      <c r="T391" s="181"/>
      <c r="U391" s="23"/>
    </row>
    <row r="392" spans="1:21" ht="58.5" customHeight="1">
      <c r="A392" s="3">
        <v>107</v>
      </c>
      <c r="B392" s="185">
        <v>104</v>
      </c>
      <c r="C392" s="188" t="s">
        <v>222</v>
      </c>
      <c r="D392" s="188" t="s">
        <v>1</v>
      </c>
      <c r="E392" s="182">
        <f>F392+G392</f>
        <v>22467000</v>
      </c>
      <c r="F392" s="182">
        <v>8047000</v>
      </c>
      <c r="G392" s="182">
        <v>14420000</v>
      </c>
      <c r="H392" s="35">
        <v>4617000</v>
      </c>
      <c r="I392" s="35">
        <v>0</v>
      </c>
      <c r="J392" s="35">
        <v>4617000</v>
      </c>
      <c r="K392" s="35">
        <v>12.37</v>
      </c>
      <c r="L392" s="35">
        <f t="shared" si="25"/>
        <v>57112290</v>
      </c>
      <c r="M392" s="35">
        <v>0</v>
      </c>
      <c r="N392" s="35">
        <f t="shared" si="29"/>
        <v>57112290</v>
      </c>
      <c r="O392" s="8" t="s">
        <v>140</v>
      </c>
      <c r="P392" s="62">
        <v>45352</v>
      </c>
      <c r="Q392" s="165">
        <v>1</v>
      </c>
      <c r="R392" s="65"/>
      <c r="S392" s="179">
        <v>100</v>
      </c>
      <c r="T392" s="179">
        <v>6.384</v>
      </c>
      <c r="U392" s="23" t="s">
        <v>228</v>
      </c>
    </row>
    <row r="393" spans="1:21" ht="68.25" customHeight="1">
      <c r="A393" s="50"/>
      <c r="B393" s="186"/>
      <c r="C393" s="189"/>
      <c r="D393" s="189"/>
      <c r="E393" s="183"/>
      <c r="F393" s="183"/>
      <c r="G393" s="183"/>
      <c r="H393" s="35">
        <v>14505000</v>
      </c>
      <c r="I393" s="92">
        <v>0</v>
      </c>
      <c r="J393" s="35">
        <v>14505000</v>
      </c>
      <c r="K393" s="35">
        <v>12.37</v>
      </c>
      <c r="L393" s="4">
        <f>H393*K393</f>
        <v>179426850</v>
      </c>
      <c r="M393" s="35">
        <v>0</v>
      </c>
      <c r="N393" s="35">
        <f>J393*K393</f>
        <v>179426850</v>
      </c>
      <c r="O393" s="8" t="s">
        <v>531</v>
      </c>
      <c r="P393" s="62">
        <v>45474</v>
      </c>
      <c r="Q393" s="118">
        <v>0</v>
      </c>
      <c r="R393" s="65"/>
      <c r="S393" s="180"/>
      <c r="T393" s="180"/>
      <c r="U393" s="23"/>
    </row>
    <row r="394" spans="1:21" ht="30">
      <c r="A394" s="15"/>
      <c r="B394" s="187"/>
      <c r="C394" s="189"/>
      <c r="D394" s="190"/>
      <c r="E394" s="184"/>
      <c r="F394" s="184"/>
      <c r="G394" s="184"/>
      <c r="H394" s="35">
        <v>17548000</v>
      </c>
      <c r="I394" s="35">
        <v>7745500</v>
      </c>
      <c r="J394" s="35">
        <v>9802500</v>
      </c>
      <c r="K394" s="35">
        <v>12.37</v>
      </c>
      <c r="L394" s="4">
        <f t="shared" si="25"/>
        <v>217068760</v>
      </c>
      <c r="M394" s="35">
        <f aca="true" t="shared" si="30" ref="M394:M399">I394*K394</f>
        <v>95811835</v>
      </c>
      <c r="N394" s="35">
        <f t="shared" si="29"/>
        <v>121256924.99999999</v>
      </c>
      <c r="O394" s="8" t="s">
        <v>295</v>
      </c>
      <c r="P394" s="62">
        <v>45397</v>
      </c>
      <c r="Q394" s="165">
        <v>1</v>
      </c>
      <c r="R394" s="65"/>
      <c r="S394" s="181"/>
      <c r="T394" s="181"/>
      <c r="U394" s="23"/>
    </row>
    <row r="395" spans="1:21" ht="74.25" customHeight="1">
      <c r="A395" s="3">
        <v>108</v>
      </c>
      <c r="B395" s="185">
        <v>105</v>
      </c>
      <c r="C395" s="188" t="s">
        <v>223</v>
      </c>
      <c r="D395" s="188" t="s">
        <v>1</v>
      </c>
      <c r="E395" s="182">
        <f>F395+G395</f>
        <v>66947643</v>
      </c>
      <c r="F395" s="182">
        <v>25244886</v>
      </c>
      <c r="G395" s="182">
        <v>41702757</v>
      </c>
      <c r="H395" s="35">
        <v>10506000</v>
      </c>
      <c r="I395" s="35">
        <v>0</v>
      </c>
      <c r="J395" s="35">
        <f>H395-I395</f>
        <v>10506000</v>
      </c>
      <c r="K395" s="35">
        <v>12.12</v>
      </c>
      <c r="L395" s="35">
        <f>H395*K395</f>
        <v>127332719.99999999</v>
      </c>
      <c r="M395" s="35">
        <f t="shared" si="30"/>
        <v>0</v>
      </c>
      <c r="N395" s="35">
        <f t="shared" si="29"/>
        <v>127332719.99999999</v>
      </c>
      <c r="O395" s="4" t="s">
        <v>141</v>
      </c>
      <c r="P395" s="62">
        <v>45352</v>
      </c>
      <c r="Q395" s="165">
        <v>1</v>
      </c>
      <c r="R395" s="65"/>
      <c r="S395" s="179">
        <v>100</v>
      </c>
      <c r="T395" s="179">
        <v>5.50065625</v>
      </c>
      <c r="U395" s="23" t="s">
        <v>228</v>
      </c>
    </row>
    <row r="396" spans="1:21" ht="74.25" customHeight="1">
      <c r="A396" s="50"/>
      <c r="B396" s="186"/>
      <c r="C396" s="189"/>
      <c r="D396" s="189"/>
      <c r="E396" s="183"/>
      <c r="F396" s="183"/>
      <c r="G396" s="183"/>
      <c r="H396" s="35">
        <v>39560000</v>
      </c>
      <c r="I396" s="35">
        <v>88000</v>
      </c>
      <c r="J396" s="35">
        <v>39472000</v>
      </c>
      <c r="K396" s="35">
        <v>12.12</v>
      </c>
      <c r="L396" s="4">
        <f>H396*K396</f>
        <v>479467199.99999994</v>
      </c>
      <c r="M396" s="35">
        <f t="shared" si="30"/>
        <v>1066560</v>
      </c>
      <c r="N396" s="35">
        <f>J396*K396</f>
        <v>478400639.99999994</v>
      </c>
      <c r="O396" s="131" t="s">
        <v>556</v>
      </c>
      <c r="P396" s="62">
        <v>45474</v>
      </c>
      <c r="Q396" s="118">
        <v>0</v>
      </c>
      <c r="R396" s="65"/>
      <c r="S396" s="180"/>
      <c r="T396" s="180"/>
      <c r="U396" s="23"/>
    </row>
    <row r="397" spans="1:21" ht="67.5" customHeight="1">
      <c r="A397" s="15"/>
      <c r="B397" s="186"/>
      <c r="C397" s="189"/>
      <c r="D397" s="189"/>
      <c r="E397" s="183"/>
      <c r="F397" s="183"/>
      <c r="G397" s="183"/>
      <c r="H397" s="35">
        <v>56118000</v>
      </c>
      <c r="I397" s="35">
        <v>24922000</v>
      </c>
      <c r="J397" s="35">
        <v>31196000</v>
      </c>
      <c r="K397" s="35">
        <v>12.12</v>
      </c>
      <c r="L397" s="4">
        <f t="shared" si="25"/>
        <v>680150160</v>
      </c>
      <c r="M397" s="35">
        <f t="shared" si="30"/>
        <v>302054640</v>
      </c>
      <c r="N397" s="35">
        <f t="shared" si="29"/>
        <v>378095520</v>
      </c>
      <c r="O397" s="4" t="s">
        <v>314</v>
      </c>
      <c r="P397" s="62">
        <v>45397</v>
      </c>
      <c r="Q397" s="165">
        <v>1</v>
      </c>
      <c r="R397" s="65"/>
      <c r="S397" s="180"/>
      <c r="T397" s="180"/>
      <c r="U397" s="23"/>
    </row>
    <row r="398" spans="1:21" ht="38.25" customHeight="1">
      <c r="A398" s="116"/>
      <c r="B398" s="187"/>
      <c r="C398" s="190"/>
      <c r="D398" s="190"/>
      <c r="E398" s="184"/>
      <c r="F398" s="184"/>
      <c r="G398" s="184"/>
      <c r="H398" s="35">
        <v>6336000</v>
      </c>
      <c r="I398" s="35">
        <v>6336000</v>
      </c>
      <c r="J398" s="35">
        <v>0</v>
      </c>
      <c r="K398" s="35">
        <v>12.12</v>
      </c>
      <c r="L398" s="4">
        <f t="shared" si="25"/>
        <v>76792320</v>
      </c>
      <c r="M398" s="35">
        <f t="shared" si="30"/>
        <v>76792320</v>
      </c>
      <c r="N398" s="35">
        <f t="shared" si="29"/>
        <v>0</v>
      </c>
      <c r="O398" s="133" t="s">
        <v>535</v>
      </c>
      <c r="P398" s="62">
        <v>45566</v>
      </c>
      <c r="Q398" s="165">
        <v>1</v>
      </c>
      <c r="R398" s="65"/>
      <c r="S398" s="181"/>
      <c r="T398" s="181"/>
      <c r="U398" s="23"/>
    </row>
    <row r="399" spans="1:21" ht="68.25" customHeight="1">
      <c r="A399" s="30">
        <v>109</v>
      </c>
      <c r="B399" s="185">
        <v>106</v>
      </c>
      <c r="C399" s="188" t="s">
        <v>224</v>
      </c>
      <c r="D399" s="188" t="s">
        <v>1</v>
      </c>
      <c r="E399" s="182">
        <f>F399+G399</f>
        <v>44936500</v>
      </c>
      <c r="F399" s="182">
        <v>14493000</v>
      </c>
      <c r="G399" s="182">
        <v>30443500</v>
      </c>
      <c r="H399" s="35">
        <v>7572000</v>
      </c>
      <c r="I399" s="35">
        <v>0</v>
      </c>
      <c r="J399" s="35">
        <v>7572000</v>
      </c>
      <c r="K399" s="49">
        <v>12.37</v>
      </c>
      <c r="L399" s="35">
        <f t="shared" si="25"/>
        <v>93665640</v>
      </c>
      <c r="M399" s="35">
        <f t="shared" si="30"/>
        <v>0</v>
      </c>
      <c r="N399" s="35">
        <f t="shared" si="29"/>
        <v>93665640</v>
      </c>
      <c r="O399" s="8" t="s">
        <v>142</v>
      </c>
      <c r="P399" s="62">
        <v>45352</v>
      </c>
      <c r="Q399" s="165">
        <v>1</v>
      </c>
      <c r="R399" s="65"/>
      <c r="S399" s="179">
        <v>100</v>
      </c>
      <c r="T399" s="179">
        <v>4.494791666666667</v>
      </c>
      <c r="U399" s="23" t="s">
        <v>226</v>
      </c>
    </row>
    <row r="400" spans="1:21" ht="68.25" customHeight="1">
      <c r="A400" s="50"/>
      <c r="B400" s="186"/>
      <c r="C400" s="189"/>
      <c r="D400" s="189"/>
      <c r="E400" s="183"/>
      <c r="F400" s="183"/>
      <c r="G400" s="183"/>
      <c r="H400" s="35">
        <v>30441000</v>
      </c>
      <c r="I400" s="35">
        <v>0</v>
      </c>
      <c r="J400" s="35">
        <v>30441000</v>
      </c>
      <c r="K400" s="35">
        <v>12.37</v>
      </c>
      <c r="L400" s="4">
        <f>H400*K400</f>
        <v>376555170</v>
      </c>
      <c r="M400" s="35">
        <v>0</v>
      </c>
      <c r="N400" s="35">
        <f>J400*K400</f>
        <v>376555170</v>
      </c>
      <c r="O400" s="131" t="s">
        <v>557</v>
      </c>
      <c r="P400" s="62">
        <v>45474</v>
      </c>
      <c r="Q400" s="118">
        <v>0</v>
      </c>
      <c r="R400" s="65"/>
      <c r="S400" s="180"/>
      <c r="T400" s="180"/>
      <c r="U400" s="23"/>
    </row>
    <row r="401" spans="1:21" ht="60" customHeight="1">
      <c r="A401" s="32"/>
      <c r="B401" s="186"/>
      <c r="C401" s="189"/>
      <c r="D401" s="189"/>
      <c r="E401" s="183"/>
      <c r="F401" s="183"/>
      <c r="G401" s="183"/>
      <c r="H401" s="35">
        <v>432000</v>
      </c>
      <c r="I401" s="35">
        <v>0</v>
      </c>
      <c r="J401" s="35">
        <v>432000</v>
      </c>
      <c r="K401" s="35">
        <v>12.37</v>
      </c>
      <c r="L401" s="4">
        <f t="shared" si="25"/>
        <v>5343840</v>
      </c>
      <c r="M401" s="35">
        <v>0</v>
      </c>
      <c r="N401" s="35">
        <f t="shared" si="29"/>
        <v>5343840</v>
      </c>
      <c r="O401" s="8" t="s">
        <v>143</v>
      </c>
      <c r="P401" s="62">
        <v>45301</v>
      </c>
      <c r="Q401" s="165">
        <v>1</v>
      </c>
      <c r="R401" s="65"/>
      <c r="S401" s="180"/>
      <c r="T401" s="180"/>
      <c r="U401" s="23" t="s">
        <v>39</v>
      </c>
    </row>
    <row r="402" spans="1:21" ht="30">
      <c r="A402" s="31"/>
      <c r="B402" s="186"/>
      <c r="C402" s="189"/>
      <c r="D402" s="189"/>
      <c r="E402" s="183"/>
      <c r="F402" s="183"/>
      <c r="G402" s="183"/>
      <c r="H402" s="35">
        <v>36780000</v>
      </c>
      <c r="I402" s="35">
        <v>14343000</v>
      </c>
      <c r="J402" s="35">
        <v>22437000</v>
      </c>
      <c r="K402" s="35">
        <v>12.37</v>
      </c>
      <c r="L402" s="4">
        <f t="shared" si="25"/>
        <v>454968600</v>
      </c>
      <c r="M402" s="35">
        <f>I402*K402</f>
        <v>177422910</v>
      </c>
      <c r="N402" s="35">
        <f t="shared" si="29"/>
        <v>277545690</v>
      </c>
      <c r="O402" s="8" t="s">
        <v>315</v>
      </c>
      <c r="P402" s="62" t="s">
        <v>398</v>
      </c>
      <c r="Q402" s="165" t="s">
        <v>521</v>
      </c>
      <c r="R402" s="65"/>
      <c r="S402" s="180"/>
      <c r="T402" s="180"/>
      <c r="U402" s="23"/>
    </row>
    <row r="403" spans="1:21" ht="30">
      <c r="A403" s="116"/>
      <c r="B403" s="187"/>
      <c r="C403" s="190"/>
      <c r="D403" s="190"/>
      <c r="E403" s="184"/>
      <c r="F403" s="184"/>
      <c r="G403" s="184"/>
      <c r="H403" s="35">
        <v>1386000</v>
      </c>
      <c r="I403" s="35">
        <v>1386000</v>
      </c>
      <c r="J403" s="35">
        <v>0</v>
      </c>
      <c r="K403" s="35">
        <v>12.37</v>
      </c>
      <c r="L403" s="4">
        <f t="shared" si="25"/>
        <v>17144820</v>
      </c>
      <c r="M403" s="35">
        <f>I403*K403</f>
        <v>17144820</v>
      </c>
      <c r="N403" s="35">
        <f t="shared" si="29"/>
        <v>0</v>
      </c>
      <c r="O403" s="133" t="s">
        <v>534</v>
      </c>
      <c r="P403" s="62">
        <v>45566</v>
      </c>
      <c r="Q403" s="118">
        <v>0</v>
      </c>
      <c r="R403" s="65"/>
      <c r="S403" s="181"/>
      <c r="T403" s="181"/>
      <c r="U403" s="23"/>
    </row>
    <row r="404" spans="1:21" ht="65.25" customHeight="1">
      <c r="A404" s="3">
        <v>111</v>
      </c>
      <c r="B404" s="185">
        <v>107</v>
      </c>
      <c r="C404" s="230" t="s">
        <v>225</v>
      </c>
      <c r="D404" s="188" t="s">
        <v>1</v>
      </c>
      <c r="E404" s="182">
        <f>F404+G404</f>
        <v>7385750</v>
      </c>
      <c r="F404" s="182">
        <v>3856000</v>
      </c>
      <c r="G404" s="182">
        <v>3529750</v>
      </c>
      <c r="H404" s="35">
        <v>2021500</v>
      </c>
      <c r="I404" s="35">
        <v>0</v>
      </c>
      <c r="J404" s="35">
        <v>2021500</v>
      </c>
      <c r="K404" s="35">
        <v>12.37</v>
      </c>
      <c r="L404" s="35">
        <f t="shared" si="25"/>
        <v>25005955</v>
      </c>
      <c r="M404" s="35">
        <f>I404*K404</f>
        <v>0</v>
      </c>
      <c r="N404" s="35">
        <f t="shared" si="29"/>
        <v>25005955</v>
      </c>
      <c r="O404" s="8" t="s">
        <v>144</v>
      </c>
      <c r="P404" s="62">
        <v>45352</v>
      </c>
      <c r="Q404" s="165">
        <v>1</v>
      </c>
      <c r="R404" s="65"/>
      <c r="S404" s="179">
        <v>100</v>
      </c>
      <c r="T404" s="179">
        <v>5.724</v>
      </c>
      <c r="U404" s="23" t="s">
        <v>226</v>
      </c>
    </row>
    <row r="405" spans="1:21" ht="76.5" customHeight="1">
      <c r="A405" s="31"/>
      <c r="B405" s="186"/>
      <c r="C405" s="230"/>
      <c r="D405" s="189"/>
      <c r="E405" s="183"/>
      <c r="F405" s="183"/>
      <c r="G405" s="183"/>
      <c r="H405" s="35">
        <v>1680000</v>
      </c>
      <c r="I405" s="35">
        <v>0</v>
      </c>
      <c r="J405" s="35">
        <v>1680000</v>
      </c>
      <c r="K405" s="35">
        <v>12.36</v>
      </c>
      <c r="L405" s="4">
        <f t="shared" si="25"/>
        <v>20764800</v>
      </c>
      <c r="M405" s="35">
        <v>0</v>
      </c>
      <c r="N405" s="35">
        <f t="shared" si="29"/>
        <v>20764800</v>
      </c>
      <c r="O405" s="8" t="s">
        <v>274</v>
      </c>
      <c r="P405" s="62">
        <v>45301</v>
      </c>
      <c r="Q405" s="165">
        <v>1</v>
      </c>
      <c r="R405" s="65"/>
      <c r="S405" s="180"/>
      <c r="T405" s="180"/>
      <c r="U405" s="23" t="s">
        <v>39</v>
      </c>
    </row>
    <row r="406" spans="1:21" ht="28.5" customHeight="1">
      <c r="A406" s="93"/>
      <c r="B406" s="186"/>
      <c r="C406" s="230"/>
      <c r="D406" s="189"/>
      <c r="E406" s="183"/>
      <c r="F406" s="183"/>
      <c r="G406" s="183"/>
      <c r="H406" s="35">
        <v>3454000</v>
      </c>
      <c r="I406" s="35">
        <v>0</v>
      </c>
      <c r="J406" s="35">
        <v>3454000</v>
      </c>
      <c r="K406" s="35">
        <v>12.36</v>
      </c>
      <c r="L406" s="4">
        <v>42691440</v>
      </c>
      <c r="M406" s="35">
        <v>0</v>
      </c>
      <c r="N406" s="35">
        <v>42691440</v>
      </c>
      <c r="O406" s="133" t="s">
        <v>578</v>
      </c>
      <c r="P406" s="62">
        <v>45474</v>
      </c>
      <c r="Q406" s="165">
        <v>0.71</v>
      </c>
      <c r="R406" s="65"/>
      <c r="S406" s="180"/>
      <c r="T406" s="180"/>
      <c r="U406" s="23"/>
    </row>
    <row r="407" spans="1:21" ht="30">
      <c r="A407" s="15"/>
      <c r="B407" s="187"/>
      <c r="C407" s="230"/>
      <c r="D407" s="190"/>
      <c r="E407" s="184"/>
      <c r="F407" s="184"/>
      <c r="G407" s="184"/>
      <c r="H407" s="35">
        <v>3653500</v>
      </c>
      <c r="I407" s="35">
        <v>3653500</v>
      </c>
      <c r="J407" s="35">
        <v>0</v>
      </c>
      <c r="K407" s="35">
        <v>12.36</v>
      </c>
      <c r="L407" s="4">
        <f t="shared" si="25"/>
        <v>45157260</v>
      </c>
      <c r="M407" s="35">
        <f>I407*K407</f>
        <v>45157260</v>
      </c>
      <c r="N407" s="35">
        <v>0</v>
      </c>
      <c r="O407" s="8" t="s">
        <v>296</v>
      </c>
      <c r="P407" s="62" t="s">
        <v>266</v>
      </c>
      <c r="Q407" s="165" t="s">
        <v>462</v>
      </c>
      <c r="R407" s="65"/>
      <c r="S407" s="181"/>
      <c r="T407" s="181"/>
      <c r="U407" s="23"/>
    </row>
    <row r="408" spans="1:21" ht="18.75">
      <c r="A408" s="60"/>
      <c r="B408" s="233" t="s">
        <v>19</v>
      </c>
      <c r="C408" s="234"/>
      <c r="D408" s="12"/>
      <c r="E408" s="38"/>
      <c r="F408" s="20"/>
      <c r="G408" s="14"/>
      <c r="H408" s="35"/>
      <c r="I408" s="35"/>
      <c r="J408" s="35"/>
      <c r="K408" s="4"/>
      <c r="L408" s="37">
        <f>SUM(L5:L407)-L411</f>
        <v>85922604117.89417</v>
      </c>
      <c r="M408" s="37">
        <f>SUM(M5:M407)-M411</f>
        <v>20999762526.825005</v>
      </c>
      <c r="N408" s="37">
        <f>SUM(N5:N407)-N411</f>
        <v>64922841591.06919</v>
      </c>
      <c r="O408" s="8"/>
      <c r="P408" s="67"/>
      <c r="Q408" s="19"/>
      <c r="R408" s="19"/>
      <c r="S408" s="19"/>
      <c r="T408" s="112"/>
      <c r="U408" s="42"/>
    </row>
    <row r="409" spans="1:21" ht="18.75">
      <c r="A409" s="27"/>
      <c r="B409" s="233" t="s">
        <v>16</v>
      </c>
      <c r="C409" s="234"/>
      <c r="D409" s="12"/>
      <c r="E409" s="14"/>
      <c r="F409" s="18"/>
      <c r="G409" s="14"/>
      <c r="H409" s="35"/>
      <c r="I409" s="52"/>
      <c r="J409" s="12"/>
      <c r="K409" s="22"/>
      <c r="L409" s="37">
        <f>M409+N409</f>
        <v>87961225155.3</v>
      </c>
      <c r="M409" s="37">
        <v>20999997155.3</v>
      </c>
      <c r="N409" s="37">
        <v>66961228000</v>
      </c>
      <c r="O409" s="141"/>
      <c r="P409" s="67"/>
      <c r="Q409" s="19"/>
      <c r="R409" s="19"/>
      <c r="S409" s="19"/>
      <c r="T409" s="112"/>
      <c r="U409" s="56"/>
    </row>
    <row r="410" spans="2:21" ht="35.25" customHeight="1">
      <c r="B410" s="231" t="s">
        <v>246</v>
      </c>
      <c r="C410" s="232"/>
      <c r="D410" s="12"/>
      <c r="E410" s="14"/>
      <c r="F410" s="18"/>
      <c r="G410" s="14"/>
      <c r="H410" s="35"/>
      <c r="I410" s="35"/>
      <c r="J410" s="35"/>
      <c r="K410" s="35"/>
      <c r="L410" s="37">
        <f>L409-L408</f>
        <v>2038621037.405838</v>
      </c>
      <c r="M410" s="37">
        <f>M409-M408</f>
        <v>234628.47499465942</v>
      </c>
      <c r="N410" s="37">
        <f>N409-N408</f>
        <v>2038386408.930809</v>
      </c>
      <c r="O410" s="141"/>
      <c r="P410" s="67"/>
      <c r="Q410" s="19"/>
      <c r="R410" s="19"/>
      <c r="S410" s="19"/>
      <c r="T410" s="112"/>
      <c r="U410" s="42"/>
    </row>
    <row r="411" spans="2:21" ht="18.75">
      <c r="B411" s="69"/>
      <c r="C411" s="71" t="s">
        <v>271</v>
      </c>
      <c r="D411" s="72"/>
      <c r="E411" s="73"/>
      <c r="F411" s="74"/>
      <c r="G411" s="73"/>
      <c r="H411" s="70"/>
      <c r="I411" s="70"/>
      <c r="J411" s="70"/>
      <c r="K411" s="70"/>
      <c r="L411" s="37">
        <v>3531792381.32</v>
      </c>
      <c r="M411" s="175">
        <v>899281972.65</v>
      </c>
      <c r="N411" s="175">
        <v>2632510408.67</v>
      </c>
      <c r="O411" s="142"/>
      <c r="P411" s="75"/>
      <c r="Q411" s="76"/>
      <c r="R411" s="76"/>
      <c r="S411" s="76"/>
      <c r="T411" s="113"/>
      <c r="U411" s="77"/>
    </row>
  </sheetData>
  <sheetProtection/>
  <autoFilter ref="A4:U411"/>
  <mergeCells count="830">
    <mergeCell ref="C383:C386"/>
    <mergeCell ref="B383:B386"/>
    <mergeCell ref="D383:D386"/>
    <mergeCell ref="E383:E386"/>
    <mergeCell ref="F383:F386"/>
    <mergeCell ref="G383:G386"/>
    <mergeCell ref="T349:T350"/>
    <mergeCell ref="T60:T61"/>
    <mergeCell ref="T119:T121"/>
    <mergeCell ref="T122:T125"/>
    <mergeCell ref="T150:T154"/>
    <mergeCell ref="T158:T160"/>
    <mergeCell ref="T178:T181"/>
    <mergeCell ref="T68:T69"/>
    <mergeCell ref="T133:T134"/>
    <mergeCell ref="T339:T340"/>
    <mergeCell ref="F178:F181"/>
    <mergeCell ref="G178:G181"/>
    <mergeCell ref="T182:T188"/>
    <mergeCell ref="T256:T258"/>
    <mergeCell ref="T270:T272"/>
    <mergeCell ref="S270:S272"/>
    <mergeCell ref="S249:S252"/>
    <mergeCell ref="S259:S265"/>
    <mergeCell ref="S266:S267"/>
    <mergeCell ref="E330:E333"/>
    <mergeCell ref="D341:D343"/>
    <mergeCell ref="E341:E343"/>
    <mergeCell ref="G341:G343"/>
    <mergeCell ref="D107:D108"/>
    <mergeCell ref="G107:G108"/>
    <mergeCell ref="G174:G177"/>
    <mergeCell ref="E174:E177"/>
    <mergeCell ref="E323:E326"/>
    <mergeCell ref="D330:D333"/>
    <mergeCell ref="D298:D300"/>
    <mergeCell ref="E301:E303"/>
    <mergeCell ref="E279:E280"/>
    <mergeCell ref="F306:F310"/>
    <mergeCell ref="F294:F297"/>
    <mergeCell ref="F286:F287"/>
    <mergeCell ref="D304:D305"/>
    <mergeCell ref="E304:E305"/>
    <mergeCell ref="D327:D329"/>
    <mergeCell ref="S399:S403"/>
    <mergeCell ref="S367:S371"/>
    <mergeCell ref="S339:S340"/>
    <mergeCell ref="S341:S343"/>
    <mergeCell ref="S351:S354"/>
    <mergeCell ref="S355:S357"/>
    <mergeCell ref="S358:S361"/>
    <mergeCell ref="S344:S348"/>
    <mergeCell ref="S383:S386"/>
    <mergeCell ref="S60:S61"/>
    <mergeCell ref="S119:S121"/>
    <mergeCell ref="S150:S154"/>
    <mergeCell ref="S158:S160"/>
    <mergeCell ref="S362:S366"/>
    <mergeCell ref="S380:S382"/>
    <mergeCell ref="S319:S322"/>
    <mergeCell ref="S323:S326"/>
    <mergeCell ref="S327:S329"/>
    <mergeCell ref="S330:S333"/>
    <mergeCell ref="S334:S338"/>
    <mergeCell ref="S404:S407"/>
    <mergeCell ref="S387:S391"/>
    <mergeCell ref="S392:S394"/>
    <mergeCell ref="S395:S398"/>
    <mergeCell ref="S298:S300"/>
    <mergeCell ref="S301:S303"/>
    <mergeCell ref="S304:S305"/>
    <mergeCell ref="S306:S310"/>
    <mergeCell ref="S311:S316"/>
    <mergeCell ref="S317:S318"/>
    <mergeCell ref="S279:S280"/>
    <mergeCell ref="S286:S287"/>
    <mergeCell ref="S288:S290"/>
    <mergeCell ref="S291:S293"/>
    <mergeCell ref="S273:S278"/>
    <mergeCell ref="S294:S297"/>
    <mergeCell ref="S268:S269"/>
    <mergeCell ref="S256:S258"/>
    <mergeCell ref="S232:S238"/>
    <mergeCell ref="S212:S214"/>
    <mergeCell ref="S215:S217"/>
    <mergeCell ref="S218:S221"/>
    <mergeCell ref="S222:S224"/>
    <mergeCell ref="S225:S228"/>
    <mergeCell ref="S178:S180"/>
    <mergeCell ref="S182:S187"/>
    <mergeCell ref="S196:S200"/>
    <mergeCell ref="S201:S204"/>
    <mergeCell ref="S205:S207"/>
    <mergeCell ref="S209:S211"/>
    <mergeCell ref="S68:S69"/>
    <mergeCell ref="S92:S94"/>
    <mergeCell ref="S95:S98"/>
    <mergeCell ref="S143:S146"/>
    <mergeCell ref="S147:S149"/>
    <mergeCell ref="S155:S156"/>
    <mergeCell ref="S126:S129"/>
    <mergeCell ref="S130:S132"/>
    <mergeCell ref="S133:S134"/>
    <mergeCell ref="S135:S138"/>
    <mergeCell ref="S23:S27"/>
    <mergeCell ref="S28:S30"/>
    <mergeCell ref="S31:S37"/>
    <mergeCell ref="S38:S40"/>
    <mergeCell ref="S49:S52"/>
    <mergeCell ref="S99:S101"/>
    <mergeCell ref="S53:S55"/>
    <mergeCell ref="S56:S59"/>
    <mergeCell ref="S62:S65"/>
    <mergeCell ref="S66:S67"/>
    <mergeCell ref="B270:B272"/>
    <mergeCell ref="D270:D272"/>
    <mergeCell ref="B225:B228"/>
    <mergeCell ref="D222:D224"/>
    <mergeCell ref="B266:B267"/>
    <mergeCell ref="D249:D252"/>
    <mergeCell ref="B222:B224"/>
    <mergeCell ref="C259:C265"/>
    <mergeCell ref="B249:B252"/>
    <mergeCell ref="C270:C272"/>
    <mergeCell ref="B1:U1"/>
    <mergeCell ref="T266:T267"/>
    <mergeCell ref="T362:T366"/>
    <mergeCell ref="T351:T354"/>
    <mergeCell ref="T355:T357"/>
    <mergeCell ref="T358:T361"/>
    <mergeCell ref="T288:T290"/>
    <mergeCell ref="T294:T297"/>
    <mergeCell ref="T92:T94"/>
    <mergeCell ref="T222:T224"/>
    <mergeCell ref="T5:T6"/>
    <mergeCell ref="T20:T22"/>
    <mergeCell ref="T135:T138"/>
    <mergeCell ref="T109:T111"/>
    <mergeCell ref="T112:T114"/>
    <mergeCell ref="T41:T43"/>
    <mergeCell ref="T38:T40"/>
    <mergeCell ref="T31:T37"/>
    <mergeCell ref="T7:T12"/>
    <mergeCell ref="T130:T132"/>
    <mergeCell ref="T66:T67"/>
    <mergeCell ref="T298:T300"/>
    <mergeCell ref="T304:T305"/>
    <mergeCell ref="T102:T106"/>
    <mergeCell ref="T225:T228"/>
    <mergeCell ref="T311:T316"/>
    <mergeCell ref="T215:T217"/>
    <mergeCell ref="T161:T163"/>
    <mergeCell ref="T99:T101"/>
    <mergeCell ref="T212:T214"/>
    <mergeCell ref="T95:T98"/>
    <mergeCell ref="T83:T86"/>
    <mergeCell ref="T155:T156"/>
    <mergeCell ref="T139:T142"/>
    <mergeCell ref="T143:T146"/>
    <mergeCell ref="T201:T204"/>
    <mergeCell ref="T194:T195"/>
    <mergeCell ref="T126:T129"/>
    <mergeCell ref="T189:T193"/>
    <mergeCell ref="T164:T173"/>
    <mergeCell ref="S109:S111"/>
    <mergeCell ref="S112:S114"/>
    <mergeCell ref="S115:S118"/>
    <mergeCell ref="S139:S142"/>
    <mergeCell ref="S164:S173"/>
    <mergeCell ref="G218:G221"/>
    <mergeCell ref="S174:S177"/>
    <mergeCell ref="S189:S193"/>
    <mergeCell ref="S161:S163"/>
    <mergeCell ref="S194:S195"/>
    <mergeCell ref="S70:S74"/>
    <mergeCell ref="S102:S106"/>
    <mergeCell ref="S107:S108"/>
    <mergeCell ref="D126:D129"/>
    <mergeCell ref="G115:G118"/>
    <mergeCell ref="E112:E114"/>
    <mergeCell ref="S77:S81"/>
    <mergeCell ref="S83:S86"/>
    <mergeCell ref="S87:S91"/>
    <mergeCell ref="D109:D111"/>
    <mergeCell ref="T209:T211"/>
    <mergeCell ref="B362:B366"/>
    <mergeCell ref="D362:D366"/>
    <mergeCell ref="G362:G366"/>
    <mergeCell ref="C294:C297"/>
    <mergeCell ref="B294:B297"/>
    <mergeCell ref="B279:B280"/>
    <mergeCell ref="D266:D267"/>
    <mergeCell ref="B341:B343"/>
    <mergeCell ref="D344:D348"/>
    <mergeCell ref="D368:D371"/>
    <mergeCell ref="E368:E371"/>
    <mergeCell ref="F368:F371"/>
    <mergeCell ref="B351:B354"/>
    <mergeCell ref="D351:D354"/>
    <mergeCell ref="E351:E354"/>
    <mergeCell ref="F355:F357"/>
    <mergeCell ref="C351:C354"/>
    <mergeCell ref="B368:B371"/>
    <mergeCell ref="F358:F361"/>
    <mergeCell ref="B349:B350"/>
    <mergeCell ref="B358:B361"/>
    <mergeCell ref="D358:D361"/>
    <mergeCell ref="E358:E361"/>
    <mergeCell ref="E362:E366"/>
    <mergeCell ref="C349:C350"/>
    <mergeCell ref="D349:D350"/>
    <mergeCell ref="E349:E350"/>
    <mergeCell ref="C301:C303"/>
    <mergeCell ref="E327:E329"/>
    <mergeCell ref="G323:G326"/>
    <mergeCell ref="C355:C357"/>
    <mergeCell ref="B330:B333"/>
    <mergeCell ref="D334:D338"/>
    <mergeCell ref="E334:E338"/>
    <mergeCell ref="F334:F338"/>
    <mergeCell ref="B355:B357"/>
    <mergeCell ref="D355:D357"/>
    <mergeCell ref="C323:C326"/>
    <mergeCell ref="C339:C340"/>
    <mergeCell ref="C327:C329"/>
    <mergeCell ref="B339:B340"/>
    <mergeCell ref="B334:B338"/>
    <mergeCell ref="B319:B322"/>
    <mergeCell ref="C330:C333"/>
    <mergeCell ref="B327:B329"/>
    <mergeCell ref="B288:B290"/>
    <mergeCell ref="E288:E290"/>
    <mergeCell ref="D288:D290"/>
    <mergeCell ref="D291:D293"/>
    <mergeCell ref="B291:B293"/>
    <mergeCell ref="D294:D297"/>
    <mergeCell ref="C291:C293"/>
    <mergeCell ref="E225:E228"/>
    <mergeCell ref="F225:F228"/>
    <mergeCell ref="C279:C280"/>
    <mergeCell ref="B317:B318"/>
    <mergeCell ref="D286:D287"/>
    <mergeCell ref="E294:E297"/>
    <mergeCell ref="C288:C290"/>
    <mergeCell ref="E291:E293"/>
    <mergeCell ref="C317:C318"/>
    <mergeCell ref="C304:C305"/>
    <mergeCell ref="E222:E224"/>
    <mergeCell ref="F209:F211"/>
    <mergeCell ref="F194:F195"/>
    <mergeCell ref="F266:F267"/>
    <mergeCell ref="E266:E267"/>
    <mergeCell ref="F201:F204"/>
    <mergeCell ref="E249:E252"/>
    <mergeCell ref="F222:F224"/>
    <mergeCell ref="F256:F258"/>
    <mergeCell ref="F249:F252"/>
    <mergeCell ref="D218:D221"/>
    <mergeCell ref="G201:G204"/>
    <mergeCell ref="D194:D195"/>
    <mergeCell ref="D196:D200"/>
    <mergeCell ref="E196:E200"/>
    <mergeCell ref="F196:F200"/>
    <mergeCell ref="F218:F221"/>
    <mergeCell ref="E194:E195"/>
    <mergeCell ref="G209:G211"/>
    <mergeCell ref="G182:G188"/>
    <mergeCell ref="C122:C125"/>
    <mergeCell ref="C112:C114"/>
    <mergeCell ref="C194:C195"/>
    <mergeCell ref="C196:C200"/>
    <mergeCell ref="E158:E160"/>
    <mergeCell ref="F126:F129"/>
    <mergeCell ref="G133:G134"/>
    <mergeCell ref="G194:G195"/>
    <mergeCell ref="E99:E101"/>
    <mergeCell ref="E189:E193"/>
    <mergeCell ref="F189:F193"/>
    <mergeCell ref="E147:E149"/>
    <mergeCell ref="G143:G146"/>
    <mergeCell ref="G225:G228"/>
    <mergeCell ref="E143:E146"/>
    <mergeCell ref="G112:G114"/>
    <mergeCell ref="G102:G106"/>
    <mergeCell ref="G196:G200"/>
    <mergeCell ref="B60:B61"/>
    <mergeCell ref="D60:D61"/>
    <mergeCell ref="E60:E61"/>
    <mergeCell ref="F60:F61"/>
    <mergeCell ref="C60:C61"/>
    <mergeCell ref="D130:D132"/>
    <mergeCell ref="D112:D114"/>
    <mergeCell ref="F112:F114"/>
    <mergeCell ref="B115:B118"/>
    <mergeCell ref="B122:B125"/>
    <mergeCell ref="B212:B214"/>
    <mergeCell ref="D212:D214"/>
    <mergeCell ref="E212:E214"/>
    <mergeCell ref="F212:F214"/>
    <mergeCell ref="G212:G214"/>
    <mergeCell ref="G222:G224"/>
    <mergeCell ref="D215:D217"/>
    <mergeCell ref="E218:E221"/>
    <mergeCell ref="B380:B382"/>
    <mergeCell ref="C218:C221"/>
    <mergeCell ref="C268:C269"/>
    <mergeCell ref="G147:G149"/>
    <mergeCell ref="D135:D138"/>
    <mergeCell ref="B218:B221"/>
    <mergeCell ref="B209:B211"/>
    <mergeCell ref="D147:D149"/>
    <mergeCell ref="B194:B195"/>
    <mergeCell ref="B196:B200"/>
    <mergeCell ref="C249:C252"/>
    <mergeCell ref="G41:G43"/>
    <mergeCell ref="B109:B111"/>
    <mergeCell ref="C109:C111"/>
    <mergeCell ref="B107:B108"/>
    <mergeCell ref="C107:C108"/>
    <mergeCell ref="E41:E43"/>
    <mergeCell ref="D66:D67"/>
    <mergeCell ref="E49:E52"/>
    <mergeCell ref="D56:D59"/>
    <mergeCell ref="D83:D86"/>
    <mergeCell ref="U2:U4"/>
    <mergeCell ref="G3:G4"/>
    <mergeCell ref="O2:O4"/>
    <mergeCell ref="P2:P4"/>
    <mergeCell ref="D28:D30"/>
    <mergeCell ref="L3:N3"/>
    <mergeCell ref="S2:S4"/>
    <mergeCell ref="S5:S6"/>
    <mergeCell ref="S7:S12"/>
    <mergeCell ref="S13:S19"/>
    <mergeCell ref="D99:D101"/>
    <mergeCell ref="T44:T48"/>
    <mergeCell ref="T87:T91"/>
    <mergeCell ref="S41:S43"/>
    <mergeCell ref="S44:S48"/>
    <mergeCell ref="B13:B19"/>
    <mergeCell ref="C99:C101"/>
    <mergeCell ref="D41:D43"/>
    <mergeCell ref="E53:E55"/>
    <mergeCell ref="D68:D69"/>
    <mergeCell ref="C2:C4"/>
    <mergeCell ref="B23:B27"/>
    <mergeCell ref="H2:N2"/>
    <mergeCell ref="C23:C27"/>
    <mergeCell ref="D23:D27"/>
    <mergeCell ref="H3:J3"/>
    <mergeCell ref="F3:F4"/>
    <mergeCell ref="E3:E4"/>
    <mergeCell ref="F23:F27"/>
    <mergeCell ref="C13:C19"/>
    <mergeCell ref="F95:F98"/>
    <mergeCell ref="F83:F86"/>
    <mergeCell ref="A3:A4"/>
    <mergeCell ref="C92:C94"/>
    <mergeCell ref="C56:C59"/>
    <mergeCell ref="C87:C91"/>
    <mergeCell ref="C62:C65"/>
    <mergeCell ref="C28:C30"/>
    <mergeCell ref="C68:C69"/>
    <mergeCell ref="B62:B65"/>
    <mergeCell ref="B102:B106"/>
    <mergeCell ref="C201:C204"/>
    <mergeCell ref="B130:B132"/>
    <mergeCell ref="B139:B142"/>
    <mergeCell ref="B143:B146"/>
    <mergeCell ref="B164:B173"/>
    <mergeCell ref="B178:B181"/>
    <mergeCell ref="C178:C181"/>
    <mergeCell ref="B182:B188"/>
    <mergeCell ref="B189:B193"/>
    <mergeCell ref="B392:B394"/>
    <mergeCell ref="C380:C382"/>
    <mergeCell ref="B126:B129"/>
    <mergeCell ref="C130:C132"/>
    <mergeCell ref="C222:C224"/>
    <mergeCell ref="C209:C211"/>
    <mergeCell ref="C189:C193"/>
    <mergeCell ref="B155:B156"/>
    <mergeCell ref="B259:B265"/>
    <mergeCell ref="B201:B204"/>
    <mergeCell ref="C404:C407"/>
    <mergeCell ref="B408:C408"/>
    <mergeCell ref="C266:C267"/>
    <mergeCell ref="C319:C322"/>
    <mergeCell ref="C334:C338"/>
    <mergeCell ref="B268:B269"/>
    <mergeCell ref="B306:B310"/>
    <mergeCell ref="C306:C310"/>
    <mergeCell ref="C362:C366"/>
    <mergeCell ref="C368:C371"/>
    <mergeCell ref="B161:B163"/>
    <mergeCell ref="B2:B4"/>
    <mergeCell ref="C83:C86"/>
    <mergeCell ref="B135:B138"/>
    <mergeCell ref="B133:B134"/>
    <mergeCell ref="B92:B94"/>
    <mergeCell ref="C102:C106"/>
    <mergeCell ref="B87:B91"/>
    <mergeCell ref="B83:B86"/>
    <mergeCell ref="B56:B59"/>
    <mergeCell ref="B95:B98"/>
    <mergeCell ref="C5:C6"/>
    <mergeCell ref="C95:C98"/>
    <mergeCell ref="D95:D98"/>
    <mergeCell ref="C44:C48"/>
    <mergeCell ref="B49:B52"/>
    <mergeCell ref="C66:C67"/>
    <mergeCell ref="C41:C43"/>
    <mergeCell ref="D44:D48"/>
    <mergeCell ref="D53:D55"/>
    <mergeCell ref="G53:G55"/>
    <mergeCell ref="G56:G59"/>
    <mergeCell ref="D62:D65"/>
    <mergeCell ref="B112:B114"/>
    <mergeCell ref="B66:B67"/>
    <mergeCell ref="B53:B55"/>
    <mergeCell ref="B99:B101"/>
    <mergeCell ref="E66:E67"/>
    <mergeCell ref="F92:F94"/>
    <mergeCell ref="G92:G94"/>
    <mergeCell ref="G5:G6"/>
    <mergeCell ref="D20:D22"/>
    <mergeCell ref="D5:D6"/>
    <mergeCell ref="E83:E86"/>
    <mergeCell ref="F7:F12"/>
    <mergeCell ref="F13:F19"/>
    <mergeCell ref="E28:E30"/>
    <mergeCell ref="G38:G40"/>
    <mergeCell ref="E31:E37"/>
    <mergeCell ref="E68:E69"/>
    <mergeCell ref="E2:G2"/>
    <mergeCell ref="F5:F6"/>
    <mergeCell ref="D92:D94"/>
    <mergeCell ref="E92:E94"/>
    <mergeCell ref="E56:E59"/>
    <mergeCell ref="G28:G30"/>
    <mergeCell ref="E38:E40"/>
    <mergeCell ref="F38:F40"/>
    <mergeCell ref="F53:F55"/>
    <mergeCell ref="G20:G22"/>
    <mergeCell ref="G95:G98"/>
    <mergeCell ref="F99:F101"/>
    <mergeCell ref="B404:B407"/>
    <mergeCell ref="D155:D156"/>
    <mergeCell ref="C147:C149"/>
    <mergeCell ref="C133:C134"/>
    <mergeCell ref="F102:F106"/>
    <mergeCell ref="E107:E108"/>
    <mergeCell ref="E95:E98"/>
    <mergeCell ref="B158:B160"/>
    <mergeCell ref="K3:K4"/>
    <mergeCell ref="D2:D4"/>
    <mergeCell ref="E23:E27"/>
    <mergeCell ref="D13:D19"/>
    <mergeCell ref="E13:E19"/>
    <mergeCell ref="D139:D142"/>
    <mergeCell ref="G109:G111"/>
    <mergeCell ref="D102:D106"/>
    <mergeCell ref="D133:D134"/>
    <mergeCell ref="E102:E106"/>
    <mergeCell ref="B410:C410"/>
    <mergeCell ref="D317:D318"/>
    <mergeCell ref="E317:E318"/>
    <mergeCell ref="F317:F318"/>
    <mergeCell ref="B298:B300"/>
    <mergeCell ref="B147:B149"/>
    <mergeCell ref="C164:C173"/>
    <mergeCell ref="C341:C343"/>
    <mergeCell ref="B409:C409"/>
    <mergeCell ref="E155:E156"/>
    <mergeCell ref="C158:C160"/>
    <mergeCell ref="C161:C163"/>
    <mergeCell ref="D122:D125"/>
    <mergeCell ref="F119:F121"/>
    <mergeCell ref="F122:F125"/>
    <mergeCell ref="E126:E129"/>
    <mergeCell ref="C155:C156"/>
    <mergeCell ref="F158:F160"/>
    <mergeCell ref="C126:C129"/>
    <mergeCell ref="G155:G156"/>
    <mergeCell ref="C139:C142"/>
    <mergeCell ref="C143:C146"/>
    <mergeCell ref="C135:C138"/>
    <mergeCell ref="G150:G154"/>
    <mergeCell ref="G130:G132"/>
    <mergeCell ref="F147:F149"/>
    <mergeCell ref="E133:E134"/>
    <mergeCell ref="F109:F111"/>
    <mergeCell ref="C115:C118"/>
    <mergeCell ref="D115:D118"/>
    <mergeCell ref="E122:E125"/>
    <mergeCell ref="E130:E132"/>
    <mergeCell ref="F130:F132"/>
    <mergeCell ref="E109:E111"/>
    <mergeCell ref="D119:D121"/>
    <mergeCell ref="E119:E121"/>
    <mergeCell ref="G126:G129"/>
    <mergeCell ref="G122:G125"/>
    <mergeCell ref="G99:G101"/>
    <mergeCell ref="D268:D269"/>
    <mergeCell ref="G135:G138"/>
    <mergeCell ref="E270:E271"/>
    <mergeCell ref="G232:G238"/>
    <mergeCell ref="E135:E138"/>
    <mergeCell ref="E182:E187"/>
    <mergeCell ref="F107:F108"/>
    <mergeCell ref="D161:D163"/>
    <mergeCell ref="E161:E163"/>
    <mergeCell ref="F161:F163"/>
    <mergeCell ref="G161:G163"/>
    <mergeCell ref="F174:F177"/>
    <mergeCell ref="D201:D204"/>
    <mergeCell ref="D189:D193"/>
    <mergeCell ref="G189:G193"/>
    <mergeCell ref="D178:D181"/>
    <mergeCell ref="E178:E181"/>
    <mergeCell ref="E268:E269"/>
    <mergeCell ref="F270:F271"/>
    <mergeCell ref="F268:F269"/>
    <mergeCell ref="G268:G269"/>
    <mergeCell ref="G288:G290"/>
    <mergeCell ref="G279:G280"/>
    <mergeCell ref="G273:G278"/>
    <mergeCell ref="F279:F280"/>
    <mergeCell ref="F288:F290"/>
    <mergeCell ref="G306:G310"/>
    <mergeCell ref="G319:G322"/>
    <mergeCell ref="G311:G316"/>
    <mergeCell ref="G298:G300"/>
    <mergeCell ref="G286:G287"/>
    <mergeCell ref="G294:G297"/>
    <mergeCell ref="G291:G293"/>
    <mergeCell ref="G301:G303"/>
    <mergeCell ref="F351:F354"/>
    <mergeCell ref="F349:F350"/>
    <mergeCell ref="G349:G350"/>
    <mergeCell ref="F344:F348"/>
    <mergeCell ref="G344:G348"/>
    <mergeCell ref="G317:G318"/>
    <mergeCell ref="G334:G338"/>
    <mergeCell ref="D404:D407"/>
    <mergeCell ref="E404:E407"/>
    <mergeCell ref="F404:F407"/>
    <mergeCell ref="G404:G407"/>
    <mergeCell ref="D392:D394"/>
    <mergeCell ref="G380:G382"/>
    <mergeCell ref="D380:D382"/>
    <mergeCell ref="E380:E382"/>
    <mergeCell ref="F380:F382"/>
    <mergeCell ref="G387:G391"/>
    <mergeCell ref="T196:T200"/>
    <mergeCell ref="E355:E357"/>
    <mergeCell ref="F392:F394"/>
    <mergeCell ref="F387:F391"/>
    <mergeCell ref="G355:G357"/>
    <mergeCell ref="G368:G371"/>
    <mergeCell ref="F341:F343"/>
    <mergeCell ref="G330:G333"/>
    <mergeCell ref="G351:G354"/>
    <mergeCell ref="G358:G361"/>
    <mergeCell ref="C273:C278"/>
    <mergeCell ref="F273:F278"/>
    <mergeCell ref="F327:F329"/>
    <mergeCell ref="E344:E348"/>
    <mergeCell ref="F298:F300"/>
    <mergeCell ref="C358:C361"/>
    <mergeCell ref="D301:D303"/>
    <mergeCell ref="D279:D280"/>
    <mergeCell ref="E298:E300"/>
    <mergeCell ref="C298:C300"/>
    <mergeCell ref="F362:F366"/>
    <mergeCell ref="Q2:Q4"/>
    <mergeCell ref="T2:T4"/>
    <mergeCell ref="T28:T30"/>
    <mergeCell ref="T23:T27"/>
    <mergeCell ref="T13:T19"/>
    <mergeCell ref="T62:T65"/>
    <mergeCell ref="R2:R4"/>
    <mergeCell ref="T56:T59"/>
    <mergeCell ref="T49:T52"/>
    <mergeCell ref="S20:S22"/>
    <mergeCell ref="T53:T55"/>
    <mergeCell ref="T330:T333"/>
    <mergeCell ref="T301:T303"/>
    <mergeCell ref="T259:T265"/>
    <mergeCell ref="T115:T118"/>
    <mergeCell ref="T205:T207"/>
    <mergeCell ref="T249:T252"/>
    <mergeCell ref="T174:T177"/>
    <mergeCell ref="T107:T108"/>
    <mergeCell ref="T147:T149"/>
    <mergeCell ref="T286:T287"/>
    <mergeCell ref="T404:T407"/>
    <mergeCell ref="T380:T382"/>
    <mergeCell ref="T392:T394"/>
    <mergeCell ref="T341:T343"/>
    <mergeCell ref="T387:T391"/>
    <mergeCell ref="T395:T398"/>
    <mergeCell ref="T368:T371"/>
    <mergeCell ref="T399:T403"/>
    <mergeCell ref="T383:T386"/>
    <mergeCell ref="T279:T280"/>
    <mergeCell ref="T306:T310"/>
    <mergeCell ref="T291:T293"/>
    <mergeCell ref="F115:F118"/>
    <mergeCell ref="E209:E211"/>
    <mergeCell ref="T218:T221"/>
    <mergeCell ref="F291:F293"/>
    <mergeCell ref="E273:E278"/>
    <mergeCell ref="G304:G305"/>
    <mergeCell ref="T317:T318"/>
    <mergeCell ref="F133:F134"/>
    <mergeCell ref="E139:E142"/>
    <mergeCell ref="F139:F142"/>
    <mergeCell ref="F135:F138"/>
    <mergeCell ref="T268:T269"/>
    <mergeCell ref="G266:G267"/>
    <mergeCell ref="E201:E204"/>
    <mergeCell ref="E215:E217"/>
    <mergeCell ref="G139:G142"/>
    <mergeCell ref="T334:T338"/>
    <mergeCell ref="E115:E118"/>
    <mergeCell ref="T319:T322"/>
    <mergeCell ref="T323:T326"/>
    <mergeCell ref="T327:T329"/>
    <mergeCell ref="D158:D160"/>
    <mergeCell ref="D143:D146"/>
    <mergeCell ref="E259:E265"/>
    <mergeCell ref="G119:G121"/>
    <mergeCell ref="E319:E322"/>
    <mergeCell ref="C53:C55"/>
    <mergeCell ref="B28:B30"/>
    <mergeCell ref="B31:B37"/>
    <mergeCell ref="B41:B43"/>
    <mergeCell ref="D49:D52"/>
    <mergeCell ref="C38:C40"/>
    <mergeCell ref="C49:C52"/>
    <mergeCell ref="C31:C37"/>
    <mergeCell ref="D31:D37"/>
    <mergeCell ref="B44:B48"/>
    <mergeCell ref="C286:C287"/>
    <mergeCell ref="B68:B69"/>
    <mergeCell ref="B286:B287"/>
    <mergeCell ref="C70:C76"/>
    <mergeCell ref="B70:B76"/>
    <mergeCell ref="B232:B238"/>
    <mergeCell ref="C150:C154"/>
    <mergeCell ref="B150:B154"/>
    <mergeCell ref="B119:B121"/>
    <mergeCell ref="C182:C188"/>
    <mergeCell ref="D38:D40"/>
    <mergeCell ref="B273:B278"/>
    <mergeCell ref="B301:B303"/>
    <mergeCell ref="B174:B177"/>
    <mergeCell ref="E20:E22"/>
    <mergeCell ref="B7:B12"/>
    <mergeCell ref="D7:D12"/>
    <mergeCell ref="B215:B217"/>
    <mergeCell ref="C215:C217"/>
    <mergeCell ref="C119:C121"/>
    <mergeCell ref="B38:B40"/>
    <mergeCell ref="F31:F37"/>
    <mergeCell ref="G31:G37"/>
    <mergeCell ref="F28:F30"/>
    <mergeCell ref="G49:G52"/>
    <mergeCell ref="F49:F52"/>
    <mergeCell ref="E44:E48"/>
    <mergeCell ref="F44:F48"/>
    <mergeCell ref="G44:G48"/>
    <mergeCell ref="F41:F43"/>
    <mergeCell ref="B5:B6"/>
    <mergeCell ref="E5:E6"/>
    <mergeCell ref="G23:G27"/>
    <mergeCell ref="C20:C22"/>
    <mergeCell ref="C7:C12"/>
    <mergeCell ref="B20:B22"/>
    <mergeCell ref="G13:G19"/>
    <mergeCell ref="E7:E12"/>
    <mergeCell ref="G7:G12"/>
    <mergeCell ref="F20:F22"/>
    <mergeCell ref="F304:F305"/>
    <mergeCell ref="F319:F322"/>
    <mergeCell ref="B311:B316"/>
    <mergeCell ref="D319:D322"/>
    <mergeCell ref="D306:D310"/>
    <mergeCell ref="E306:E310"/>
    <mergeCell ref="C311:C316"/>
    <mergeCell ref="B304:B305"/>
    <mergeCell ref="G339:G340"/>
    <mergeCell ref="D174:D177"/>
    <mergeCell ref="F215:F217"/>
    <mergeCell ref="G215:G217"/>
    <mergeCell ref="D273:D278"/>
    <mergeCell ref="E286:E287"/>
    <mergeCell ref="D259:D265"/>
    <mergeCell ref="G327:G329"/>
    <mergeCell ref="E339:E340"/>
    <mergeCell ref="F330:F333"/>
    <mergeCell ref="G60:G61"/>
    <mergeCell ref="F150:F154"/>
    <mergeCell ref="F143:F146"/>
    <mergeCell ref="E62:E65"/>
    <mergeCell ref="D311:D316"/>
    <mergeCell ref="E311:E316"/>
    <mergeCell ref="G164:G173"/>
    <mergeCell ref="D87:D91"/>
    <mergeCell ref="F311:F316"/>
    <mergeCell ref="F301:F303"/>
    <mergeCell ref="F56:F59"/>
    <mergeCell ref="G87:G91"/>
    <mergeCell ref="F66:F67"/>
    <mergeCell ref="G66:G67"/>
    <mergeCell ref="G62:G65"/>
    <mergeCell ref="G68:G69"/>
    <mergeCell ref="F62:F65"/>
    <mergeCell ref="F68:F69"/>
    <mergeCell ref="G83:G86"/>
    <mergeCell ref="F87:F91"/>
    <mergeCell ref="E392:E394"/>
    <mergeCell ref="G392:G394"/>
    <mergeCell ref="C387:C391"/>
    <mergeCell ref="D150:D154"/>
    <mergeCell ref="E150:E154"/>
    <mergeCell ref="C174:C177"/>
    <mergeCell ref="G256:G258"/>
    <mergeCell ref="F182:F187"/>
    <mergeCell ref="F323:F326"/>
    <mergeCell ref="D225:D228"/>
    <mergeCell ref="C395:C398"/>
    <mergeCell ref="C399:C403"/>
    <mergeCell ref="F399:F403"/>
    <mergeCell ref="G399:G403"/>
    <mergeCell ref="F395:F398"/>
    <mergeCell ref="G395:G398"/>
    <mergeCell ref="B399:B403"/>
    <mergeCell ref="D399:D403"/>
    <mergeCell ref="E399:E403"/>
    <mergeCell ref="B387:B391"/>
    <mergeCell ref="D387:D391"/>
    <mergeCell ref="E387:E391"/>
    <mergeCell ref="B395:B398"/>
    <mergeCell ref="D395:D398"/>
    <mergeCell ref="E395:E398"/>
    <mergeCell ref="C392:C394"/>
    <mergeCell ref="D256:D258"/>
    <mergeCell ref="E256:E258"/>
    <mergeCell ref="D339:D340"/>
    <mergeCell ref="C232:C238"/>
    <mergeCell ref="B256:B258"/>
    <mergeCell ref="C256:C258"/>
    <mergeCell ref="B239:B248"/>
    <mergeCell ref="C239:C248"/>
    <mergeCell ref="D239:D248"/>
    <mergeCell ref="E239:E248"/>
    <mergeCell ref="D182:D188"/>
    <mergeCell ref="C344:C348"/>
    <mergeCell ref="D323:D326"/>
    <mergeCell ref="B323:B326"/>
    <mergeCell ref="C225:C228"/>
    <mergeCell ref="F339:F340"/>
    <mergeCell ref="C205:C208"/>
    <mergeCell ref="B205:B208"/>
    <mergeCell ref="D205:D208"/>
    <mergeCell ref="E205:E208"/>
    <mergeCell ref="D70:D76"/>
    <mergeCell ref="E70:E76"/>
    <mergeCell ref="F70:F76"/>
    <mergeCell ref="G70:G76"/>
    <mergeCell ref="E87:E91"/>
    <mergeCell ref="F164:F173"/>
    <mergeCell ref="E164:E173"/>
    <mergeCell ref="D164:D173"/>
    <mergeCell ref="G158:G160"/>
    <mergeCell ref="F155:F156"/>
    <mergeCell ref="C77:C82"/>
    <mergeCell ref="B77:B82"/>
    <mergeCell ref="D77:D82"/>
    <mergeCell ref="E77:E82"/>
    <mergeCell ref="F77:F82"/>
    <mergeCell ref="G77:G82"/>
    <mergeCell ref="S122:S125"/>
    <mergeCell ref="D232:D238"/>
    <mergeCell ref="E232:E238"/>
    <mergeCell ref="F232:F238"/>
    <mergeCell ref="B372:B378"/>
    <mergeCell ref="C372:C378"/>
    <mergeCell ref="D372:D378"/>
    <mergeCell ref="E372:E378"/>
    <mergeCell ref="F372:F378"/>
    <mergeCell ref="B344:B348"/>
    <mergeCell ref="T70:T76"/>
    <mergeCell ref="T77:T82"/>
    <mergeCell ref="T232:T238"/>
    <mergeCell ref="T239:T247"/>
    <mergeCell ref="S239:S247"/>
    <mergeCell ref="G372:G378"/>
    <mergeCell ref="T273:T278"/>
    <mergeCell ref="T344:T348"/>
    <mergeCell ref="T372:T378"/>
    <mergeCell ref="S372:S378"/>
    <mergeCell ref="F205:F208"/>
    <mergeCell ref="G205:G208"/>
    <mergeCell ref="B229:B231"/>
    <mergeCell ref="C229:C231"/>
    <mergeCell ref="D229:D231"/>
    <mergeCell ref="E229:E231"/>
    <mergeCell ref="F229:F231"/>
    <mergeCell ref="G229:G231"/>
    <mergeCell ref="C212:C214"/>
    <mergeCell ref="D209:D211"/>
    <mergeCell ref="B281:B285"/>
    <mergeCell ref="C281:C285"/>
    <mergeCell ref="D281:D285"/>
    <mergeCell ref="E281:E285"/>
    <mergeCell ref="F281:F285"/>
    <mergeCell ref="G281:G285"/>
    <mergeCell ref="T229:T231"/>
    <mergeCell ref="S229:S231"/>
    <mergeCell ref="S281:S285"/>
    <mergeCell ref="T281:T285"/>
    <mergeCell ref="F239:F248"/>
    <mergeCell ref="G239:G248"/>
    <mergeCell ref="G270:G271"/>
    <mergeCell ref="G259:G265"/>
    <mergeCell ref="F259:F265"/>
    <mergeCell ref="G249:G252"/>
  </mergeCells>
  <printOptions/>
  <pageMargins left="0.3937007874015748" right="0.2362204724409449" top="0.6299212598425197" bottom="0.6299212598425197" header="0.2362204724409449" footer="0.2362204724409449"/>
  <pageSetup fitToHeight="0"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Кортошкина Надежда Вячеславовна</dc:creator>
  <cp:keywords/>
  <dc:description/>
  <cp:lastModifiedBy>Мирошников Антон Вячеславович</cp:lastModifiedBy>
  <cp:lastPrinted>2024-06-13T08:46:09Z</cp:lastPrinted>
  <dcterms:created xsi:type="dcterms:W3CDTF">2021-01-26T08:23:45Z</dcterms:created>
  <dcterms:modified xsi:type="dcterms:W3CDTF">2024-07-12T07:37:47Z</dcterms:modified>
  <cp:category/>
  <cp:version/>
  <cp:contentType/>
  <cp:contentStatus/>
</cp:coreProperties>
</file>